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none" defaultThemeVersion="124226"/>
  <mc:AlternateContent xmlns:mc="http://schemas.openxmlformats.org/markup-compatibility/2006">
    <mc:Choice Requires="x15">
      <x15ac:absPath xmlns:x15ac="http://schemas.microsoft.com/office/spreadsheetml/2010/11/ac" url="C:\Users\ekona\Desktop\"/>
    </mc:Choice>
  </mc:AlternateContent>
  <workbookProtection workbookPassword="E542" lockStructure="1"/>
  <bookViews>
    <workbookView xWindow="0" yWindow="0" windowWidth="38400" windowHeight="17970" tabRatio="989"/>
  </bookViews>
  <sheets>
    <sheet name="Popis del_fasada" sheetId="4" r:id="rId1"/>
    <sheet name="Izračuni_pred izmere" sheetId="5" state="hidden" r:id="rId2"/>
  </sheets>
  <calcPr calcId="162913"/>
</workbook>
</file>

<file path=xl/calcChain.xml><?xml version="1.0" encoding="utf-8"?>
<calcChain xmlns="http://schemas.openxmlformats.org/spreadsheetml/2006/main">
  <c r="G124" i="4" l="1"/>
  <c r="D200" i="4" l="1"/>
  <c r="D71" i="4" s="1"/>
  <c r="F200" i="4" l="1"/>
  <c r="F71" i="4"/>
  <c r="D108" i="4"/>
  <c r="BC72" i="5"/>
  <c r="BS203" i="5"/>
  <c r="BS1" i="5"/>
  <c r="A203" i="5"/>
  <c r="F237" i="4"/>
  <c r="O132" i="5"/>
  <c r="P219" i="5"/>
  <c r="O133" i="5"/>
  <c r="O1" i="5"/>
  <c r="F235" i="4"/>
  <c r="BR202" i="5"/>
  <c r="BR1" i="5"/>
  <c r="A202" i="5"/>
  <c r="A131" i="5"/>
  <c r="D68" i="4"/>
  <c r="D193" i="4" s="1"/>
  <c r="B19" i="4"/>
  <c r="A19" i="4"/>
  <c r="E212" i="5"/>
  <c r="E216" i="5" s="1"/>
  <c r="D300" i="4" s="1"/>
  <c r="F300" i="4" s="1"/>
  <c r="F302" i="4" s="1"/>
  <c r="F19" i="4" s="1"/>
  <c r="H19" i="4" s="1"/>
  <c r="B206" i="5"/>
  <c r="BQ1" i="5"/>
  <c r="D201" i="5"/>
  <c r="C201" i="5"/>
  <c r="A201" i="5"/>
  <c r="F218" i="4"/>
  <c r="F216" i="4"/>
  <c r="BP200" i="5"/>
  <c r="D199" i="5"/>
  <c r="C199" i="5"/>
  <c r="BP1" i="5"/>
  <c r="BO1" i="5"/>
  <c r="A200" i="5"/>
  <c r="A199" i="5"/>
  <c r="D168" i="4" l="1"/>
  <c r="F168" i="4" s="1"/>
  <c r="F108" i="4"/>
  <c r="BQ201" i="5"/>
  <c r="O219" i="5"/>
  <c r="D66" i="4" s="1"/>
  <c r="D197" i="4" s="1"/>
  <c r="F197" i="4" s="1"/>
  <c r="BO199" i="5"/>
  <c r="F294" i="4" l="1"/>
  <c r="F285" i="4"/>
  <c r="F263" i="4"/>
  <c r="F296" i="4" l="1"/>
  <c r="BN1" i="5"/>
  <c r="D198" i="5"/>
  <c r="C198" i="5"/>
  <c r="BN198" i="5" l="1"/>
  <c r="A198" i="5"/>
  <c r="C197" i="5"/>
  <c r="BM197" i="5" s="1"/>
  <c r="BM196" i="5"/>
  <c r="BM1" i="5" l="1"/>
  <c r="BT219" i="5"/>
  <c r="BS219" i="5"/>
  <c r="D238" i="4" s="1"/>
  <c r="F238" i="4" s="1"/>
  <c r="BR219" i="5"/>
  <c r="BQ219" i="5"/>
  <c r="D225" i="4" s="1"/>
  <c r="BP219" i="5"/>
  <c r="D214" i="4" s="1"/>
  <c r="F214" i="4" s="1"/>
  <c r="BO219" i="5"/>
  <c r="D212" i="4" s="1"/>
  <c r="BN219" i="5"/>
  <c r="BM219" i="5"/>
  <c r="D208" i="4" s="1"/>
  <c r="A195" i="5"/>
  <c r="A177" i="5"/>
  <c r="C129" i="5"/>
  <c r="M129" i="5" s="1"/>
  <c r="C85" i="5"/>
  <c r="C25" i="5"/>
  <c r="C177" i="5"/>
  <c r="AW177" i="5" s="1"/>
  <c r="AM75" i="5"/>
  <c r="AN75" i="5"/>
  <c r="AM74" i="5"/>
  <c r="AN74" i="5"/>
  <c r="AM73" i="5"/>
  <c r="AN73" i="5"/>
  <c r="AM72" i="5"/>
  <c r="AN72" i="5"/>
  <c r="A71" i="5"/>
  <c r="A25" i="5"/>
  <c r="E188" i="5"/>
  <c r="BG188" i="5" s="1"/>
  <c r="A187" i="5"/>
  <c r="A186" i="5"/>
  <c r="B186" i="5"/>
  <c r="E106" i="5"/>
  <c r="BG106" i="5" s="1"/>
  <c r="A109" i="5"/>
  <c r="BG1" i="5"/>
  <c r="A105" i="5"/>
  <c r="A104" i="5"/>
  <c r="B104" i="5"/>
  <c r="A78" i="5"/>
  <c r="A89" i="5"/>
  <c r="D229" i="4" l="1"/>
  <c r="F229" i="4" s="1"/>
  <c r="D231" i="4"/>
  <c r="F231" i="4" s="1"/>
  <c r="D227" i="4"/>
  <c r="D210" i="4"/>
  <c r="C136" i="5"/>
  <c r="T136" i="5" s="1"/>
  <c r="N1" i="5"/>
  <c r="C130" i="5"/>
  <c r="N130" i="5" s="1"/>
  <c r="A130" i="5"/>
  <c r="A129" i="5"/>
  <c r="A127" i="5"/>
  <c r="A125" i="5"/>
  <c r="BC99" i="5" l="1"/>
  <c r="BC98" i="5"/>
  <c r="C97" i="5"/>
  <c r="BC97" i="5" s="1"/>
  <c r="D96" i="5"/>
  <c r="BC96" i="5" s="1"/>
  <c r="B192" i="5"/>
  <c r="BM2" i="5" s="1"/>
  <c r="Y40" i="5"/>
  <c r="Y39" i="5"/>
  <c r="C38" i="5"/>
  <c r="Y38" i="5" s="1"/>
  <c r="Y1" i="5"/>
  <c r="D37" i="5"/>
  <c r="Y37" i="5" s="1"/>
  <c r="D60" i="4"/>
  <c r="Y219" i="5" l="1"/>
  <c r="D95" i="4" s="1"/>
  <c r="A184" i="5"/>
  <c r="BD184" i="5"/>
  <c r="BC182" i="5"/>
  <c r="BC181" i="5"/>
  <c r="BC180" i="5"/>
  <c r="BC93" i="5"/>
  <c r="BC92" i="5"/>
  <c r="D171" i="5"/>
  <c r="C171" i="5"/>
  <c r="AN174" i="5"/>
  <c r="AN173" i="5"/>
  <c r="A172" i="5"/>
  <c r="A171" i="5"/>
  <c r="AJ150" i="5"/>
  <c r="AJ149" i="5"/>
  <c r="D164" i="5"/>
  <c r="C164" i="5"/>
  <c r="C165" i="5"/>
  <c r="AK165" i="5" s="1"/>
  <c r="E167" i="5"/>
  <c r="F169" i="5"/>
  <c r="AL169" i="5" s="1"/>
  <c r="F168" i="5"/>
  <c r="AL168" i="5" s="1"/>
  <c r="F167" i="5"/>
  <c r="AH160" i="5"/>
  <c r="C158" i="5"/>
  <c r="AG158" i="5" s="1"/>
  <c r="D157" i="5"/>
  <c r="AF157" i="5" s="1"/>
  <c r="D156" i="5"/>
  <c r="C156" i="5"/>
  <c r="AC151" i="5"/>
  <c r="A151" i="5"/>
  <c r="AB149" i="5"/>
  <c r="C146" i="5"/>
  <c r="D146" i="5"/>
  <c r="Z144" i="5"/>
  <c r="Z143" i="5"/>
  <c r="F187" i="4"/>
  <c r="E111" i="5"/>
  <c r="BJ111" i="5" s="1"/>
  <c r="BJ1" i="5"/>
  <c r="A110" i="5"/>
  <c r="F62" i="4"/>
  <c r="B17" i="4"/>
  <c r="A17" i="4"/>
  <c r="G240" i="4"/>
  <c r="G17" i="4" s="1"/>
  <c r="F233" i="4"/>
  <c r="F227" i="4"/>
  <c r="F225" i="4"/>
  <c r="F212" i="4"/>
  <c r="F210" i="4"/>
  <c r="F208" i="4"/>
  <c r="AM171" i="5" l="1"/>
  <c r="AL167" i="5"/>
  <c r="AJ164" i="5"/>
  <c r="AF156" i="5"/>
  <c r="AA146" i="5"/>
  <c r="F240" i="4"/>
  <c r="F17" i="4" s="1"/>
  <c r="H17" i="4" s="1"/>
  <c r="F60" i="4"/>
  <c r="E128" i="5" l="1"/>
  <c r="L128" i="5" s="1"/>
  <c r="E126" i="5"/>
  <c r="K126" i="5" s="1"/>
  <c r="E122" i="5"/>
  <c r="J122" i="5" s="1"/>
  <c r="J123" i="5"/>
  <c r="I120" i="5"/>
  <c r="A121" i="5"/>
  <c r="A120" i="5"/>
  <c r="E148" i="5"/>
  <c r="E119" i="5"/>
  <c r="H119" i="5" s="1"/>
  <c r="AB48" i="5"/>
  <c r="AB47" i="5"/>
  <c r="AB148" i="5" l="1"/>
  <c r="AJ148" i="5"/>
  <c r="AW85" i="5"/>
  <c r="AW1" i="5"/>
  <c r="AS81" i="5"/>
  <c r="AQ79" i="5"/>
  <c r="C80" i="5"/>
  <c r="AR80" i="5" s="1"/>
  <c r="AR219" i="5" s="1"/>
  <c r="F56" i="4"/>
  <c r="BD101" i="5"/>
  <c r="BD1" i="5"/>
  <c r="A101" i="5"/>
  <c r="M25" i="5" l="1"/>
  <c r="M1" i="5"/>
  <c r="H1" i="5"/>
  <c r="AH60" i="5"/>
  <c r="AH59" i="5"/>
  <c r="C57" i="5"/>
  <c r="AG57" i="5" s="1"/>
  <c r="D56" i="5"/>
  <c r="C56" i="5"/>
  <c r="E13" i="5"/>
  <c r="H13" i="5" s="1"/>
  <c r="H219" i="5" s="1"/>
  <c r="D44" i="4" s="1"/>
  <c r="D70" i="5"/>
  <c r="AM70" i="5" s="1"/>
  <c r="E66" i="5"/>
  <c r="AL1" i="5"/>
  <c r="AK64" i="5"/>
  <c r="AK1" i="5"/>
  <c r="AF56" i="5" l="1"/>
  <c r="AJ49" i="5"/>
  <c r="AJ47" i="5"/>
  <c r="AJ48" i="5"/>
  <c r="AJ1" i="5"/>
  <c r="D63" i="5"/>
  <c r="AJ63" i="5" s="1"/>
  <c r="AB50" i="5"/>
  <c r="E46" i="5"/>
  <c r="AB1" i="5"/>
  <c r="D43" i="5"/>
  <c r="AA43" i="5" s="1"/>
  <c r="AA219" i="5" s="1"/>
  <c r="AA1" i="5"/>
  <c r="AJ46" i="5" l="1"/>
  <c r="AB46" i="5"/>
  <c r="D42" i="5"/>
  <c r="Z42" i="5" s="1"/>
  <c r="Z219" i="5" s="1"/>
  <c r="Z1" i="5" l="1"/>
  <c r="BC91" i="5" l="1"/>
  <c r="AC52" i="5" l="1"/>
  <c r="AC219" i="5" s="1"/>
  <c r="D103" i="4" s="1"/>
  <c r="G103" i="4" s="1"/>
  <c r="AC1" i="5"/>
  <c r="A52" i="5"/>
  <c r="L1" i="5"/>
  <c r="E24" i="5"/>
  <c r="L24" i="5" s="1"/>
  <c r="L219" i="5" s="1"/>
  <c r="D54" i="4" s="1"/>
  <c r="A23" i="5"/>
  <c r="K1" i="5"/>
  <c r="E22" i="5"/>
  <c r="K22" i="5" s="1"/>
  <c r="A21" i="5"/>
  <c r="J18" i="5"/>
  <c r="J1" i="5"/>
  <c r="E17" i="5"/>
  <c r="J17" i="5" s="1"/>
  <c r="A16" i="5"/>
  <c r="I15" i="5"/>
  <c r="F54" i="4" l="1"/>
  <c r="W1" i="5"/>
  <c r="V1" i="5"/>
  <c r="C33" i="5"/>
  <c r="W33" i="5" s="1"/>
  <c r="W219" i="5" s="1"/>
  <c r="D89" i="4" s="1"/>
  <c r="F89" i="4" s="1"/>
  <c r="C32" i="5"/>
  <c r="V32" i="5" s="1"/>
  <c r="V219" i="5" s="1"/>
  <c r="D87" i="4" s="1"/>
  <c r="F87" i="4" s="1"/>
  <c r="A33" i="5"/>
  <c r="A32" i="5"/>
  <c r="U1" i="5" l="1"/>
  <c r="C31" i="5"/>
  <c r="U31" i="5" s="1"/>
  <c r="C30" i="5"/>
  <c r="T30" i="5" s="1"/>
  <c r="S1" i="5" l="1"/>
  <c r="C29" i="5"/>
  <c r="S29" i="5" s="1"/>
  <c r="A29" i="5"/>
  <c r="U219" i="5" l="1"/>
  <c r="S219" i="5"/>
  <c r="D79" i="4" s="1"/>
  <c r="F79" i="4" s="1"/>
  <c r="R28" i="5"/>
  <c r="R219" i="5" s="1"/>
  <c r="D77" i="4" s="1"/>
  <c r="F77" i="4" s="1"/>
  <c r="R1" i="5"/>
  <c r="A28" i="5"/>
  <c r="B18" i="4" l="1"/>
  <c r="A18" i="4"/>
  <c r="F18" i="4" l="1"/>
  <c r="H18" i="4" s="1"/>
  <c r="B194" i="5"/>
  <c r="BH219" i="5" l="1"/>
  <c r="BG219" i="5"/>
  <c r="D175" i="4" s="1"/>
  <c r="AO219" i="5"/>
  <c r="F195" i="4"/>
  <c r="F193" i="4"/>
  <c r="F68" i="4"/>
  <c r="A180" i="5" l="1"/>
  <c r="B179" i="5"/>
  <c r="B176" i="5"/>
  <c r="A159" i="5" l="1"/>
  <c r="A158" i="5"/>
  <c r="A155" i="5"/>
  <c r="A147" i="5"/>
  <c r="A140" i="5"/>
  <c r="C137" i="5"/>
  <c r="T137" i="5" s="1"/>
  <c r="A118" i="5" l="1"/>
  <c r="BC1" i="5"/>
  <c r="BA219" i="5"/>
  <c r="AZ219" i="5"/>
  <c r="AY219" i="5"/>
  <c r="AX219" i="5"/>
  <c r="AW219" i="5"/>
  <c r="A85" i="5"/>
  <c r="B84" i="5"/>
  <c r="AT219" i="5"/>
  <c r="AS219" i="5"/>
  <c r="D150" i="4" s="1"/>
  <c r="F150" i="4" s="1"/>
  <c r="AS1" i="5"/>
  <c r="A81" i="5"/>
  <c r="BF219" i="5"/>
  <c r="BE219" i="5"/>
  <c r="BB219" i="5"/>
  <c r="AU219" i="5"/>
  <c r="AR1" i="5"/>
  <c r="A80" i="5"/>
  <c r="D148" i="4" l="1"/>
  <c r="F148" i="4" s="1"/>
  <c r="AV219" i="5"/>
  <c r="BJ2" i="5" l="1"/>
  <c r="A90" i="5"/>
  <c r="B89" i="5"/>
  <c r="AN1" i="5" l="1"/>
  <c r="F69" i="5"/>
  <c r="AL69" i="5" s="1"/>
  <c r="F68" i="5"/>
  <c r="AL68" i="5" s="1"/>
  <c r="F67" i="5"/>
  <c r="AL67" i="5" s="1"/>
  <c r="AH1" i="5"/>
  <c r="A58" i="5"/>
  <c r="A36" i="5" l="1"/>
  <c r="BJ219" i="5"/>
  <c r="D185" i="4" s="1"/>
  <c r="F185" i="4" s="1"/>
  <c r="N219" i="5" l="1"/>
  <c r="D105" i="4" s="1"/>
  <c r="F105" i="4" s="1"/>
  <c r="A12" i="5"/>
  <c r="A15" i="5"/>
  <c r="M219" i="5"/>
  <c r="D83" i="4" l="1"/>
  <c r="D64" i="4"/>
  <c r="F64" i="4" s="1"/>
  <c r="D58" i="4"/>
  <c r="T219" i="5" l="1"/>
  <c r="Y2" i="5"/>
  <c r="F181" i="4" l="1"/>
  <c r="BK219" i="5" l="1"/>
  <c r="BI219" i="5"/>
  <c r="BC2" i="5"/>
  <c r="BG2" i="5"/>
  <c r="AQ2" i="5"/>
  <c r="AJ2" i="5"/>
  <c r="AF2" i="5"/>
  <c r="AE219" i="5"/>
  <c r="AD219" i="5"/>
  <c r="R2" i="5"/>
  <c r="H2" i="5"/>
  <c r="BD219" i="5" l="1"/>
  <c r="G15" i="4"/>
  <c r="G12" i="4"/>
  <c r="G11" i="4"/>
  <c r="G10" i="4"/>
  <c r="B13" i="4"/>
  <c r="A13" i="4"/>
  <c r="D156" i="4"/>
  <c r="F156" i="4" s="1"/>
  <c r="AP219" i="5"/>
  <c r="AV2" i="5"/>
  <c r="D166" i="4" l="1"/>
  <c r="F166" i="4" s="1"/>
  <c r="D99" i="4"/>
  <c r="F66" i="4"/>
  <c r="F158" i="4" l="1"/>
  <c r="F13" i="4" s="1"/>
  <c r="G158" i="4"/>
  <c r="G13" i="4" s="1"/>
  <c r="H13" i="4" l="1"/>
  <c r="A137" i="5"/>
  <c r="A136" i="5"/>
  <c r="B135" i="5"/>
  <c r="A146" i="5"/>
  <c r="A142" i="5"/>
  <c r="A166" i="5"/>
  <c r="A165" i="5"/>
  <c r="A164" i="5"/>
  <c r="B154" i="5"/>
  <c r="B163" i="5"/>
  <c r="A45" i="5"/>
  <c r="F66" i="5"/>
  <c r="AL66" i="5" s="1"/>
  <c r="B139" i="5"/>
  <c r="B117" i="5" l="1"/>
  <c r="A31" i="5" l="1"/>
  <c r="A30" i="5"/>
  <c r="B27" i="5"/>
  <c r="A43" i="5"/>
  <c r="A70" i="5"/>
  <c r="A65" i="5"/>
  <c r="A64" i="5"/>
  <c r="A63" i="5"/>
  <c r="B62" i="5"/>
  <c r="A56" i="5"/>
  <c r="B55" i="5"/>
  <c r="A42" i="5"/>
  <c r="B35" i="5"/>
  <c r="I1" i="5"/>
  <c r="F175" i="4"/>
  <c r="AQ1" i="5" l="1"/>
  <c r="AQ219" i="5"/>
  <c r="A79" i="5"/>
  <c r="B78" i="5"/>
  <c r="D146" i="4" l="1"/>
  <c r="K219" i="5"/>
  <c r="D52" i="4" l="1"/>
  <c r="F52" i="4" s="1"/>
  <c r="B109" i="5"/>
  <c r="G191" i="4"/>
  <c r="F58" i="4"/>
  <c r="B11" i="5"/>
  <c r="AG1" i="5" l="1"/>
  <c r="A57" i="5"/>
  <c r="AJ219" i="5" l="1"/>
  <c r="D131" i="4" s="1"/>
  <c r="AN219" i="5"/>
  <c r="D139" i="4" s="1"/>
  <c r="F139" i="4" s="1"/>
  <c r="AM219" i="5"/>
  <c r="D137" i="4" s="1"/>
  <c r="AL219" i="5"/>
  <c r="D135" i="4" s="1"/>
  <c r="F135" i="4" s="1"/>
  <c r="AK219" i="5"/>
  <c r="D133" i="4" s="1"/>
  <c r="G189" i="4"/>
  <c r="AB219" i="5"/>
  <c r="D101" i="4" s="1"/>
  <c r="D97" i="4"/>
  <c r="AH219" i="5"/>
  <c r="D122" i="4" s="1"/>
  <c r="F122" i="4" s="1"/>
  <c r="AG219" i="5"/>
  <c r="D85" i="4"/>
  <c r="F85" i="4" s="1"/>
  <c r="G91" i="4" s="1"/>
  <c r="G8" i="4" s="1"/>
  <c r="F183" i="4"/>
  <c r="G73" i="4" l="1"/>
  <c r="G7" i="4" s="1"/>
  <c r="J219" i="5"/>
  <c r="I219" i="5"/>
  <c r="F46" i="4" l="1"/>
  <c r="B16" i="4" l="1"/>
  <c r="A16" i="4"/>
  <c r="F146" i="4" l="1"/>
  <c r="BC79" i="5"/>
  <c r="BC78" i="5"/>
  <c r="B14" i="4"/>
  <c r="A14" i="4"/>
  <c r="B12" i="4"/>
  <c r="BC219" i="5" l="1"/>
  <c r="D164" i="4" s="1"/>
  <c r="F133" i="4"/>
  <c r="AI219" i="5"/>
  <c r="F99" i="4"/>
  <c r="X219" i="5"/>
  <c r="Q219" i="5"/>
  <c r="B8" i="4"/>
  <c r="A8" i="4"/>
  <c r="F164" i="4" l="1"/>
  <c r="F170" i="4" l="1"/>
  <c r="F14" i="4" s="1"/>
  <c r="G170" i="4"/>
  <c r="G14" i="4" s="1"/>
  <c r="H14" i="4" l="1"/>
  <c r="D81" i="4"/>
  <c r="F81" i="4" s="1"/>
  <c r="F101" i="4" l="1"/>
  <c r="AF219" i="5" l="1"/>
  <c r="G95" i="4" l="1"/>
  <c r="G114" i="4" s="1"/>
  <c r="G9" i="4" s="1"/>
  <c r="F83" i="4" l="1"/>
  <c r="F91" i="4" s="1"/>
  <c r="F8" i="4" s="1"/>
  <c r="H8" i="4" s="1"/>
  <c r="F177" i="4"/>
  <c r="F112" i="4" l="1"/>
  <c r="F111" i="4"/>
  <c r="F110" i="4"/>
  <c r="D120" i="4" l="1"/>
  <c r="D50" i="4" l="1"/>
  <c r="F44" i="4"/>
  <c r="D48" i="4" l="1"/>
  <c r="F48" i="4" s="1"/>
  <c r="A1" i="5" l="1"/>
  <c r="F15" i="4" l="1"/>
  <c r="H15" i="4" s="1"/>
  <c r="G202" i="4"/>
  <c r="D118" i="4"/>
  <c r="F118" i="4" s="1"/>
  <c r="B15" i="4"/>
  <c r="A15" i="4"/>
  <c r="F152" i="4"/>
  <c r="A12" i="4"/>
  <c r="B11" i="4"/>
  <c r="A11" i="4"/>
  <c r="B10" i="4"/>
  <c r="A10" i="4"/>
  <c r="B9" i="4"/>
  <c r="A9" i="4"/>
  <c r="B7" i="4"/>
  <c r="A7" i="4"/>
  <c r="G16" i="4" l="1"/>
  <c r="G21" i="4" s="1"/>
  <c r="G22" i="4" s="1"/>
  <c r="G24" i="4" s="1"/>
  <c r="F202" i="4"/>
  <c r="F120" i="4"/>
  <c r="F124" i="4" s="1"/>
  <c r="F50" i="4"/>
  <c r="F73" i="4" s="1"/>
  <c r="F97" i="4"/>
  <c r="F114" i="4" s="1"/>
  <c r="F137" i="4"/>
  <c r="F16" i="4" l="1"/>
  <c r="H16" i="4" s="1"/>
  <c r="F7" i="4"/>
  <c r="H7" i="4" s="1"/>
  <c r="F10" i="4"/>
  <c r="H10" i="4" s="1"/>
  <c r="F131" i="4"/>
  <c r="F141" i="4" s="1"/>
  <c r="F9" i="4"/>
  <c r="H9" i="4" s="1"/>
  <c r="F12" i="4"/>
  <c r="H12" i="4" s="1"/>
  <c r="F11" i="4" l="1"/>
  <c r="H11" i="4" s="1"/>
  <c r="H21" i="4" s="1"/>
  <c r="H22" i="4" l="1"/>
  <c r="H24" i="4" s="1"/>
  <c r="F21" i="4"/>
  <c r="F22" i="4" l="1"/>
  <c r="F24" i="4" s="1"/>
</calcChain>
</file>

<file path=xl/sharedStrings.xml><?xml version="1.0" encoding="utf-8"?>
<sst xmlns="http://schemas.openxmlformats.org/spreadsheetml/2006/main" count="427" uniqueCount="265">
  <si>
    <t>I.</t>
  </si>
  <si>
    <t>POPIS DEL S PREDIZMERAMI</t>
  </si>
  <si>
    <t>Skupaj:</t>
  </si>
  <si>
    <t>SPLOŠNO</t>
  </si>
  <si>
    <t>1</t>
  </si>
  <si>
    <t>II.</t>
  </si>
  <si>
    <t>III.</t>
  </si>
  <si>
    <t>ZIDARSKA DELA</t>
  </si>
  <si>
    <t>kos</t>
  </si>
  <si>
    <t>~KV delavec</t>
  </si>
  <si>
    <t>ur</t>
  </si>
  <si>
    <t>~PK delavec</t>
  </si>
  <si>
    <t>S K U P A J   ZIDARSKA DELA</t>
  </si>
  <si>
    <t>IV.</t>
  </si>
  <si>
    <t>TESARSKA DELA</t>
  </si>
  <si>
    <t>S K U P A J   TESARSKA DELA</t>
  </si>
  <si>
    <t>V.</t>
  </si>
  <si>
    <t>FASADERSKA DELA</t>
  </si>
  <si>
    <t>S K U P A J  FASADERSKA DELA</t>
  </si>
  <si>
    <t>VI.</t>
  </si>
  <si>
    <t>VII.</t>
  </si>
  <si>
    <t>Fasadni oder</t>
  </si>
  <si>
    <t>KLEPARSKA DELA</t>
  </si>
  <si>
    <t>S K U P A J   KLEPARSKA DELA</t>
  </si>
  <si>
    <t>Število</t>
  </si>
  <si>
    <t>RAZNA DELA</t>
  </si>
  <si>
    <t>S K U P A J   RAZNA DELA</t>
  </si>
  <si>
    <t>A</t>
  </si>
  <si>
    <t xml:space="preserve">      </t>
  </si>
  <si>
    <t>RUŠITVENA IN ODSTRANITVENA DELA</t>
  </si>
  <si>
    <t>S K U P A J   RUŠITVENA IN ODSTRANITVENA DELA</t>
  </si>
  <si>
    <t>2</t>
  </si>
  <si>
    <t>3</t>
  </si>
  <si>
    <t>Lovilni oder</t>
  </si>
  <si>
    <t>STAVBNO POHIŠTVO</t>
  </si>
  <si>
    <t>S K U P A J   STAVBNO POHIŠTVO</t>
  </si>
  <si>
    <t xml:space="preserve">Ponudbena cena vsebuje vse stroške za: pripravljalna in zaključna dela, stroške porabe elektrike in vode; vsa pomožna dela za izvršitev pogodbenih del; delo preko delovnega časa in dela ob dela prostih dnevih; vse stroške tekočega in končnega čiščenja, morebitno čiščenje javnih površin; orodja, delovno opremo, mehanizacijo, dvigala in potrebne delovne odre; vse manipulativne stroške, transport, prenose, dvige; takse najema zemljišča za potrebe gradbišča – deponij (če je to potrebno), vključno s stroški pridobitve dovoljenja za zaporo in označitev); za preiskave, preizkuse, ateste in certifikate za vgrajene materiale in opremo; potrebnih zahtevanih meritev; stroške za varnost pri delu in protipožarno varnost na delovišču; stroške zavarovanja del; zavarovanje objekta; zavarovanje izdelkov pred poškodbami do predaje naročniku; stroške načrta organizacije gradbišča; stroške koordinacije  podizvajalcev   na gradbišču; stroške zavarovanja dokazov stanja sosednjih objektov in premoženja (video in foto posnetki, cenilna poročila); odprave možnih poškodb na drugih objektih ali na obstoječi infrastrukturi; zaščito vseh površin stavbnega pohištva s PVC folijo. Izvajalec mora vse mere preveriti na mestu samem in eventualna odstopanja upoštevati v enotnih cenah. </t>
  </si>
  <si>
    <t>VIII.</t>
  </si>
  <si>
    <t>IX.</t>
  </si>
  <si>
    <t>Višina</t>
  </si>
  <si>
    <t>Splošno:</t>
  </si>
  <si>
    <t>Skupaj</t>
  </si>
  <si>
    <t>Debelina toplotne izolacije</t>
  </si>
  <si>
    <t>Višina podzidka</t>
  </si>
  <si>
    <t>Dolžina_širina</t>
  </si>
  <si>
    <t>Širina okenskih špalet</t>
  </si>
  <si>
    <t>ZAHODNA  FASADA</t>
  </si>
  <si>
    <t>4</t>
  </si>
  <si>
    <t>ZEMELJSKA DELA</t>
  </si>
  <si>
    <t>S K U P A J   ZEMELJSKA DELA</t>
  </si>
  <si>
    <t>5</t>
  </si>
  <si>
    <t>Izkop ob fasadi</t>
  </si>
  <si>
    <t>SLIKOPLESKARSKA DELA</t>
  </si>
  <si>
    <t>S K U P A J   SLIKOPLESKARSKA DELA</t>
  </si>
  <si>
    <t xml:space="preserve">V fazi izvedbe je potrebno zagotoviti zaščito fasade pred vremenskimi vplivi, kot sta dež ali neposredno sončno sevanje, in sicer z zaščitnimi mrežami ali zavesami. To velja za celotno trajanje del, vključno z dokončanjem fasade z vsemi priključki (montažo okenskih polic ali drugih elementov v okenski odprtini). Reprodukcijski materiali morajo biti v skladu z zahtevani standarda SIST EN 13162, SIST EN 13164. Fasadni sistem mora izpolnjevati pogoje evropskega tehničnega soglasja na podlagi smernice ETAG 004 ter znak CE in Izjava o lastnostih v skladu z Uredbo o gradbenih proizvodih 305/2011. Pri izvedbi je potrebno upoštevati TS PFSTI 01, fasada je srednje razčlenjena.  </t>
  </si>
  <si>
    <t>6</t>
  </si>
  <si>
    <t>Rušenja, izsekavanja in dolbenja morajo biti izvršena strokovno, na način, ki je predpisan v posamezni postavki del. V ceni je potrebno upoštevati vse gradbiščne transporte, nakladanje na transportno sredstvo, prevoz na komunalno deponijo in plačilo vseh pristojbin komunalnega odlagališča, vključno z izdelavo poročila o ravnanju z gradbenimi odpadki.</t>
  </si>
  <si>
    <t>Dodatek</t>
  </si>
  <si>
    <t>VZHODNA  FASADA</t>
  </si>
  <si>
    <t>Zaključni sloj</t>
  </si>
  <si>
    <t xml:space="preserve">Dobava in montaža lovilnega odra_nadstreška, minimalne širine 1,20 m. Oder za varen vstop v objekt. V ceni je potrebno upoštevati vzdrževanje odra v času gradnje. </t>
  </si>
  <si>
    <t>Police_ granit</t>
  </si>
  <si>
    <t>Dobava in montaža konzole za izobešanje zastav. V ceni je potrebno upoštevati konzolo s tremi ležišči iz nerjavnega materiala vključno z vsem pritrdilnim in tesnilnim materialom.</t>
  </si>
  <si>
    <t>Odtočni žleb_vertikalni</t>
  </si>
  <si>
    <t>Dobava in vgrajevanje drobljenca 0-32 mm z utrjevanjem v plasteh do 30 cm ter planiranjem zgornje površine v točnosti +- 2 cm.</t>
  </si>
  <si>
    <t>Tampon</t>
  </si>
  <si>
    <t>Upravičeni stroški</t>
  </si>
  <si>
    <t>Neupravičeni stroški</t>
  </si>
  <si>
    <t>VRSTA GRADNJE: ENERGETSKA SANACIJA OBJEKTA</t>
  </si>
  <si>
    <t>R E K A P I T U L A C I J A</t>
  </si>
  <si>
    <t>Gradbena pomoč obrtnikom in inštalaterjem:</t>
  </si>
  <si>
    <t>Špalete</t>
  </si>
  <si>
    <t>KERAMIČARSKA DELA</t>
  </si>
  <si>
    <t>X.</t>
  </si>
  <si>
    <t>S K U P A J   KERAMIČARSKA DELA</t>
  </si>
  <si>
    <t>DDV</t>
  </si>
  <si>
    <t>Skupaj z DDV:</t>
  </si>
  <si>
    <t xml:space="preserve">Ponovna montaža tablice s hišno številko. V ceni je potrebno upoštevati tudi ves nerjavni pritrdilni material (inox). </t>
  </si>
  <si>
    <t>Delovni oder</t>
  </si>
  <si>
    <t>H žleb</t>
  </si>
  <si>
    <r>
      <t>m</t>
    </r>
    <r>
      <rPr>
        <vertAlign val="superscript"/>
        <sz val="11"/>
        <rFont val="Calibri"/>
        <family val="2"/>
        <charset val="238"/>
      </rPr>
      <t>2</t>
    </r>
  </si>
  <si>
    <r>
      <t>m</t>
    </r>
    <r>
      <rPr>
        <vertAlign val="superscript"/>
        <sz val="11"/>
        <rFont val="Calibri"/>
        <family val="2"/>
        <charset val="238"/>
      </rPr>
      <t>1</t>
    </r>
  </si>
  <si>
    <r>
      <t>m</t>
    </r>
    <r>
      <rPr>
        <vertAlign val="superscript"/>
        <sz val="11"/>
        <rFont val="Calibri"/>
        <family val="2"/>
        <charset val="238"/>
      </rPr>
      <t>3</t>
    </r>
  </si>
  <si>
    <t>XI.</t>
  </si>
  <si>
    <t>PREZRAČEVANJE</t>
  </si>
  <si>
    <t>Mitsubishi Electric VL-50ES2-E</t>
  </si>
  <si>
    <t xml:space="preserve">Lokalna prezračevalna naprava, s patentiranim visoko učinkovitim ,,Hyper Eco,, toplotnim izmenjevalcem iz papirja LOSSNAY, za postavitev na steno prezračevanega prostora. </t>
  </si>
  <si>
    <t>- dvo stopenjski ventilator z nastavitvijo pretoka na 60% / 100% celotne količine</t>
  </si>
  <si>
    <t>- zračni filter EU-G3</t>
  </si>
  <si>
    <t xml:space="preserve">- vključno s priključnimo cevjo Ø 100 do dolžine max. 650 mm </t>
  </si>
  <si>
    <t xml:space="preserve">- vključno z zunanjo pokrivno rozeto Ø 180 × 109 mm za dovod in odovod zraka </t>
  </si>
  <si>
    <t>- za regulacijo naprave se izbere stikalo z funkcijami vklop/izklop in prva/druga hitrost ventilacije (ni v dobavi proizvoda)</t>
  </si>
  <si>
    <t>PROIZVAJALEC: Mitsubishi Electric, Japonska</t>
  </si>
  <si>
    <t>UVOZNIK: REAM d.o.o., Trzin</t>
  </si>
  <si>
    <t>TEHNIČNI PODATKI:</t>
  </si>
  <si>
    <t xml:space="preserve">Električni priključek: 230V/1F/50Hz </t>
  </si>
  <si>
    <t>Električna moč: 4.5 / 20 W</t>
  </si>
  <si>
    <t>Pretok zraka: 16 / 52.5 m3/h</t>
  </si>
  <si>
    <t>Zunanji statični tlak: 0 Pa</t>
  </si>
  <si>
    <t>Učinkovitost temperaturne izmenjave: 69 / 85 %</t>
  </si>
  <si>
    <t>Nivo hrupa (SPL): 15 / 37 dB(A)</t>
  </si>
  <si>
    <t>Dimenzije enote (V x Š x G): 245 x 522 × 168 mm (mere brez priključkov)</t>
  </si>
  <si>
    <t>Teža enote: 6,2 kg</t>
  </si>
  <si>
    <t>kpl</t>
  </si>
  <si>
    <t>Mitsubishi Electric VL-100EU5-E</t>
  </si>
  <si>
    <t xml:space="preserve">- vključno s priključnimi cevmi Ø 75 do dolžine max. 550 mm </t>
  </si>
  <si>
    <t xml:space="preserve">- vključno z zunanjimi pokrvnimi rozetami Ø 150 × 106 mm za dovod in odovod zraka </t>
  </si>
  <si>
    <t>Električna moč: 17 / 34W</t>
  </si>
  <si>
    <t>Pretok zraka: 61 / 106 m3/h</t>
  </si>
  <si>
    <t>Učinkovitost temperaturne izmenjave: 79 / 72 %</t>
  </si>
  <si>
    <t>Nivo hrupa (SPL): 27 / 38 dB(A)</t>
  </si>
  <si>
    <t>Dimenzije enote (V x Š x G): 265 x 620 × 200 mm (mere brez priključkov)</t>
  </si>
  <si>
    <t>Teža enote: 7,5 kg</t>
  </si>
  <si>
    <t>Montaža prezračevalne naprave VL</t>
  </si>
  <si>
    <t>- preboj stene 2× Ø 75 (pri VL100) oz. 1 × Ø 100 (pri VL50)</t>
  </si>
  <si>
    <t>- vgradnja prezračevalnih cevi v steno</t>
  </si>
  <si>
    <t>- montaža naprava na montažno plošč in priklop prezračevalnih cevi</t>
  </si>
  <si>
    <t>- montaža okrasnih rozet na zunanji steni</t>
  </si>
  <si>
    <t>- montaža in priklop elektro dovodnega kabla</t>
  </si>
  <si>
    <t>- montaža in priklop elektro stikala za regulacijo naprave</t>
  </si>
  <si>
    <t>Dimenzija priključkov za zrak (mm): Ø100</t>
  </si>
  <si>
    <t>Dimenzija priključkov za zrak (mm): Ø75</t>
  </si>
  <si>
    <t>S K U P A J   PREZRAČEVANJE</t>
  </si>
  <si>
    <t xml:space="preserve">OBJEKT: VEČ STANOVANJSKA STAVBA, TOPNIŠKA ULICA 58, LJUBLJANA </t>
  </si>
  <si>
    <t xml:space="preserve">Rezanje grobega in finega asfalta debeline do 10 cm.  </t>
  </si>
  <si>
    <t>Rezanje asfalta</t>
  </si>
  <si>
    <t xml:space="preserve">Kombinirano, ročno in strojno, rušenje asfalta debeline do 10 cm. V ceni je potrebno upoštevati tudi nakladanje na prevozno sredstvo in odvoz na komunalno deponijo vključno s plačilom vseh taks in pristojbin. </t>
  </si>
  <si>
    <t xml:space="preserve">Kombiniran izkop, globine do 1,0 m, v terenu III. kategorije, planiranje dna ročno. V ceni je potrebno upoštevati nalaganje izkopanega marteriala na transportno sredstvo in odvoz na komunalno deponijo s plačilom vseh pristojbin. </t>
  </si>
  <si>
    <t>Rušenje asfalta</t>
  </si>
  <si>
    <t>7</t>
  </si>
  <si>
    <t>Izdelava obrabne in zaporne plasti bituminizirane zmesi AC 8 surf B70/100 A5 v debelini 3 cm.</t>
  </si>
  <si>
    <t>Izdelava nosilne plasti bitumizirane zmesi AC 22 base B70/100 A3  v debelini 5 cm.</t>
  </si>
  <si>
    <t>Asfalt 5 cm</t>
  </si>
  <si>
    <t>Asfalt 3 cm</t>
  </si>
  <si>
    <t>Demontaža vlakno cementnih plošč na ložah, dimenzij 220/110 cm, debeline 1 cm. V ceni je potrebno upoštevati odstranitev veznih sider ter odvoz demontiranih plošč na komunalno deponijo.</t>
  </si>
  <si>
    <t>Demontaža okenskih polic iz Alu pločevine, širine do 15 cm. V ceni je potrebno upoštevati pazljivo demontažo in pripravo površine za kasnejšo montažo polic.</t>
  </si>
  <si>
    <t>Demontaža Alu polic</t>
  </si>
  <si>
    <t xml:space="preserve">Demontaža zaključne Alu obrobe okenskih špalet, razvita širina do 15 cm, vključno z odstranitvijo pritrdilnih elementov. </t>
  </si>
  <si>
    <t>Demontaža Alu špalet</t>
  </si>
  <si>
    <t>Pazljiva demontaža Alu cevi premera do 50 mm, vključno z masivnimi pritrdilnimi elementi. V ceni je potrebno upoštevati skladiščenje do ponovne uporabe.</t>
  </si>
  <si>
    <t>Demontaža Alu cevi</t>
  </si>
  <si>
    <t>Demontaža tablice s hišno številko in skladiščenje do ponovne montaže.</t>
  </si>
  <si>
    <t xml:space="preserve">Dobava in montaža cementno vlaknene plošče dimenzij 220/110 cm, debeline 1,25 cm, z jedrom iz portlandskega cementa z dodatki, obojestransko armirana s tkanino iz steklenih vlaken, kot na primer Aquapanel cement board outdoor ali enakovredno. V ceni je potrebno upoštevati nerjaven pritrdilni material.  </t>
  </si>
  <si>
    <t>VC plošče</t>
  </si>
  <si>
    <t xml:space="preserve">Izvedba tankoslojne fasade, srednje razgibana površina, v sestavi (upoštevati tehnologijo proizvajalca), v dveh barvnih odtenkih po izboru naročnika:
~osnovni armirni sloj,
~armirna mrežica iz steklenih vlaken,
~izravnalni sloj,
~prednamaz za boljši oprijem zaključnega sloja (v barvi zaključnega sloja),
~zaključni fasadni omet na osnovi vodnega stekla in dodatkov, hidrofobiran z dodatkom za zaviranje rasti alg in plesni, barvne nianse po izboru naročnika, granulacije 2,0 mm, silikonski zaključni sloj,
~alkalno odporen profil za izvedbo zaključka fasade ob podstavku objekta,
~plastični, odkapni profil z mrežico za izvedbo vseh spodnjih robov, špaletni profili,
~vsi naletni robovi se morajo ojačati s tipskimi PVC profili,
~izdelati je potrebno vse detalje skladno s tehničnimi smernicami in vgraditi vse tipske zaključne profile skladno s tehničnimi rešitvami proizvajalca fasadnega sistema.  </t>
  </si>
  <si>
    <r>
      <t>Dobava in montaža fasadnih izolacijskih plošč iz kamene volne z integrirano dvojno gostoto, debeline 2 cm:
- standard SIST EN 13501-1, razred gorljivosti A1, 
- toplotna prevodnost, λ=0,035 W/mK, SIST EN 12667, 
- montaža plošč se izvaja z lepljenjem; špalete.</t>
    </r>
    <r>
      <rPr>
        <b/>
        <sz val="11"/>
        <rFont val="Calibri"/>
        <family val="2"/>
        <charset val="238"/>
      </rPr>
      <t/>
    </r>
  </si>
  <si>
    <t xml:space="preserve">Priprava fasadnih površin pred izvedbo obloge s toplotno izolacijo. V ceni je potrebno upoštevati, mehansko čiščenje z ročnim ščetkanjem, površinskim, visoko tlačnim  izpiranjem,  premaz z algicidom na mestih pojava mahu in lišajev ter eventualno sanacijo manjših, površin odpadlega, fasadnega ometa. V ceni je potrebno upoštevati evidentiranje poškodovanih, fasadnih površin, izdelava katastra poškodb in izvedbo sanacije po postopku:
~ostranitev slabo sprijetih in poškodovanih plasti betona ter odstranitev zaščitnih plasti betona nad in v okolici korodirane armature
~čiščenje celotne betonske površine z vodnim curkom pod visokim pritiskom (ca 100 do 150 bar) in čiščenje korodirane armature s peskanjem ali kovinskimi ščetkami do kovinskega sijaja
~zaščita očiščenih armaturnih palic z visoko polimeriziranim cementnim premazom (kot na primer Sika Mono Top 910N v dveh nanosih ali enakovredno)
~sanacija poškodovanih površin z reparaturnimi, polimeriziranimi cementnimi maltami, (kot na primer Sika MonoTop 412N ali enakovredno), na sanirani površini predhodno izvesti kontaktni premaz. Ocenjena vrednost zmrzlinskih poškodb je 2%. </t>
  </si>
  <si>
    <t>Priprava površin</t>
  </si>
  <si>
    <t>Kompletna izvedba hidroizolacije vkopanega dela toplotne obloge z vsemi zaključki v naslednji sestavi:
~ 2x premaz površine s polimerno cementno maso (kot naprimer hidrostop elastik ali enakovredno). V prvi premaz se vgradi PVC armaturna mreža. V ceni je potrebno upoštevati tudi zaključek s samolepilno bitumensko hidroizolacijo v širini traku 33 cm na kletni steni in zaščito hidroizolacije s čepasto folijo.</t>
  </si>
  <si>
    <t>HI fasade</t>
  </si>
  <si>
    <t>Kamnite police</t>
  </si>
  <si>
    <t>Dobava in montaža zunanjih, kamnitih okenskih polic in pragov balkonskih vrat, kot na primer granit New Rosa_po izboru naročnika, do širine 36 cm. V ceni je potrebno upoštevati izvedbo vodotesnih stikov, pripravo podlage pred vgradnjo, skladno s posredovanimi tehničnimi smernicami in izvedbo stranskih, silikonskih, prosojnih nalimkov za preprečevanje močenja v coni odbojne vode špalet.</t>
  </si>
  <si>
    <t>Kamena volna</t>
  </si>
  <si>
    <t>Neo cokel</t>
  </si>
  <si>
    <t>KW _špalete</t>
  </si>
  <si>
    <t>Bakelit</t>
  </si>
  <si>
    <t>~ vhod</t>
  </si>
  <si>
    <t>~lože</t>
  </si>
  <si>
    <t>Dobava, montaža in odstranitev fasadnega odra višine do 12 m, širine 0,80 m z izvedbo zapore površine iz perforiranih ponjav. V ceni je potrebno upoštevati: 
~statični izračun z upoštevanjem določil zakona o VZD, 
~strošek amortizacije odra za ves čas gradnje, 
~izdelavo vse potrebne dokumentacije, kontrolnih listov,  ipd.</t>
  </si>
  <si>
    <t xml:space="preserve">Dobava in montaža delovnega odra na stolicah, višine do 2,0 m, obračun po tlorisni projekciji odra v širini 1,0 m.  </t>
  </si>
  <si>
    <t>Demontaža zunanjih senčil, žaluzij. V ceni je potrebno upoštevati demontažo vodil in maske, oziroma omarice. Senčila se do ponovne montaže hranijo v skladišču izvajalca.</t>
  </si>
  <si>
    <t xml:space="preserve">Demontaža nizko stenske obloge, višine do 10 cm. V ceni je potrebno upoštevati tudi pripravo površine za oblogo s toplotno izolacijo. </t>
  </si>
  <si>
    <t>Demontaža NS obloge</t>
  </si>
  <si>
    <t>Ograja lože</t>
  </si>
  <si>
    <t>Revital color_ograja lože</t>
  </si>
  <si>
    <t xml:space="preserve">Predelava konstrukcije nadstreška nad glavnim vhodom, izdelane iz jeklenih profilov, zasteklene z varnostnim steklom. V ceni je potrebno upoštevati:
~podaljšanje sidrišč na fasadi,
~demontažo čelne pločevone na fasadni steni,
~demontažo horizontalnega žlebu za odvod meteorne vode iz Alu pločevine, dimenzij 5/7 cm, dolžine 3,20 m,
~demontažo vertikalnega žlebu iz Alu pločevine, premera 6 cm, dolžine 4,10 m, 
~izvedbo novega sidrišča (5 kosov) tegnjenih obešal na fasadni steni iz enakokrakega kotnika 150/150/16 mm,
~izvedbo novega sidrišča nosilnega profila ob fasadi iz vročevaljanih U prifilov 160/65 mm, dolžine 120 mm,
~montaža nadstreška na predelana sidrišča, 
~pleskanje kovinskih delov konstrukcije vključno z čiščenjem do kovinskega sijaja, AK zaščito in finalnim opleskom,
~sanacijo tesnjenja zasteklitve nadstreška, vključno z odstranitvijo neustrezne tesnilne mase in izvedbo ponovnega tesnjenja. 
  </t>
  </si>
  <si>
    <t>Dobava in montaža horizontalnega, strešnega žlebu iz Alu barvane pločevine, debline 0,7 mm, razvite širine do 20 cm, barva po izboru naročnika. V ceni je potrebno upoštevati tudi dobavo ter montažo pritrdilnih elementov in kotlička za priklop vertikale; nadstrešek nad glavnim vhodom.</t>
  </si>
  <si>
    <t>Nadstrešek_obroba ob fasadi</t>
  </si>
  <si>
    <t xml:space="preserve">Dobava in montaža obrobe iz Alu barvane pločevine, debline 0,7 mm, razvite širine do 40 cm, na fasadni steni za nadstrešom nad glavnim vhodom. V ceni je potrebno upoštevati izvedbo ustreznega tesnjenja na nadstrešku ter ves pritrdilni in tesnilni material; nadstrešek nad glavnim vhodom.  </t>
  </si>
  <si>
    <t>NS obloga _lože</t>
  </si>
  <si>
    <t>Ponovna montaža ograje na oknih iz Alu cevi Φ do 50 mm, vključno z masivnimi pritrdilnimi elementi. V ceni je potrebno upoštevati skrajšanje cevi za debelino obloge (cca 50 mm), ter ves pritrdilni, nerjavni material (Rf) in tesnilni material.</t>
  </si>
  <si>
    <t>Demontaža VC plošč</t>
  </si>
  <si>
    <t>Demontaža zunanje enote klima naprave, vključno z demontažo konzol. V ceni je potrebno upoštevati demontažo in skladiščenje pri lastniku naprave do ponovne montaže.</t>
  </si>
  <si>
    <t>XII.</t>
  </si>
  <si>
    <t xml:space="preserve">Odstanitev gramoznega nasutja in deponiranje na strehi objekta. V ceni je potrebno upoštevati začasno deponijo na strehi, čiščenje nasipa s sejanjem.    </t>
  </si>
  <si>
    <t xml:space="preserve">Odstranitev ozemljitvenega valjanca Fe 25/4 mm. V ceni je potrebno upoštevati tudi demontažo betonskih podstavkov ozemljitve, odstranitev spojev na elementih, ki so ozemljeni, deponiranje in pripravo za ponovno montažo.  </t>
  </si>
  <si>
    <t>Zagotoviti je potrebno ravnost zgornje površine položene toplotne izolacije, kot podloga za izvedbo membranske kritine in ustrezne naklone strešin proti obstoječim, strešnim vtokom.</t>
  </si>
  <si>
    <t xml:space="preserve">RAVNA NEPOHODNA STREHA </t>
  </si>
  <si>
    <t xml:space="preserve">S K U P A J   RAVNA NEPOHODNA STREHA </t>
  </si>
  <si>
    <t>Demontaža domofonskega tabloja v dimenziji 35/40 cm. V ceni potrebno upoštevati demontažo in skladiščenje pri lastniku naprave do ponovne montaže.</t>
  </si>
  <si>
    <t>Montaža ograjnih cevi</t>
  </si>
  <si>
    <t>Ponovna montaža domofonskega tabloja dimenzij 35/40 cm, vključno z eventualnim podaljšanjem vodnikov. V ceni potrebno upoštevati ves pritrdilni in montažni material in preskusom delovanja.</t>
  </si>
  <si>
    <t>~vzhodna fasada</t>
  </si>
  <si>
    <t>~južna fasada</t>
  </si>
  <si>
    <t>Slikanje zunanjih, fasadnih površin z mikro armirano silikonsko, fasadno barvo, polnjeno s polipropilenskimi vlakni ter dodatno algicidno in fungicidno zaščiteno; vodo odbojno in paro propustno, barva v obstoječem tonu. 
~enkrat osnovni  premaz in dvakrat slikanje, na predhodno očiščeno površino, izdelati po navodilu proizvajalca barve (kot na primer Revitalkolor AG, ali enakovredno). V ceni je potrebno upoštevati predhodno pripravo površine; ograja, strop in notranja stena lože, strop nad vhodno nišo.</t>
  </si>
  <si>
    <t>~notranja stena</t>
  </si>
  <si>
    <t>~strop</t>
  </si>
  <si>
    <t>Sanacija svetlobnikov</t>
  </si>
  <si>
    <t xml:space="preserve">Sanacija betonskih površin, zmrzlinskih poškodb, korodirane armature na površini AB elementov, luščenje zaščitnega betona ter obdelave v zaplatah. Sanacija se izvaja po naslednjem postopku:
~ostranitev slabo sprijetih in poškodovanih plasti betona ter odstranitev zaščitnih plasti betona nad in v okolici korodirane armature
~čiščenje celotne betonske površine z vodnim curkom pod visokim pritiskom (ca 150 do 200 bar) in čiščenje korodirane armature s peskanjem ali kovinskimi ščetkami do kovinskega sijaja
~zaščita očiščenih armaturnih palic z visoko polimeriziranim cementnim premazom (kot na primer Sika Mono Top 910N v dveh nanosih ali enakovredno)
~sanacija poškodovanih površin z reparaturnimi, polimeriziranimi cementnimi maltami, (kot na primer Sika MonoTop 412N ali enakovredno), na sanirani površini predhodno izvesti kontaktni premaz; svetlobni jaški.  </t>
  </si>
  <si>
    <t>~ zunaj</t>
  </si>
  <si>
    <t>~znotraj</t>
  </si>
  <si>
    <t>~zgoraj</t>
  </si>
  <si>
    <t>Revital color</t>
  </si>
  <si>
    <t xml:space="preserve">Demontaža nadstreška nad ložo izdelan iz Alu profilov, krit z leksan kritino; nadstrešek dimenzij 360/60 cm. V ceni je potrebno upoštevati tudi odstranitev vseh sidrnih elementov, nakladanje na transportno sredstvo in odvoz na deponijo.  </t>
  </si>
  <si>
    <t xml:space="preserve">Odstranitev tlaka iz betonskoh plošč dimenzij 40/40 cm, debeline 5,0 cm, položenih v pusti beton, fugiranih s fino cementno malto. Pred demontažo plošč je potrebno zarezati rego na stiku dveh plošč in plošče predvidene za odtranitev previdno demontirati. Odstranjujeta se dve vrsti pranih plošč. </t>
  </si>
  <si>
    <t>Prane plošče</t>
  </si>
  <si>
    <t xml:space="preserve">Rušenje posteljice iz pustega betona debeline do 15 cm, kot podlaga za montažo pranih plošč zunanje ureditve. V ceni je potrebno upoštevati kombinirano rušenje vključno z odvozom na komunalno deponijo. </t>
  </si>
  <si>
    <t xml:space="preserve">Dobava in montaža finalne obdelave zunanjih, tlakovanih površin s pranimi ploščami dimenzij 40/40/5 cm. V ceni je potrebno upoštavati pripravo podlage, komprimiranje do ustrezne zbitosti, izravnava površine z agregatom frakcije 0-4 mm, fugiranje stikov med ploščami s fino cementno malto. </t>
  </si>
  <si>
    <t>Montaža senčil</t>
  </si>
  <si>
    <t>~ senčilo za okna širine do 230 cm</t>
  </si>
  <si>
    <t xml:space="preserve">Ponovna montaža zunanjih senčil, žaluzij. V ceni je potrebno upoštevati pregled demontiranih senčil in servis, vključno z montažo in vsem pritrdilnimk ter tesnilnim materialom: </t>
  </si>
  <si>
    <t>Demontaža senčil_230 cm</t>
  </si>
  <si>
    <t xml:space="preserve">Demontaža kleparskega zaključka vertikalne hidroizolacije kot mehanska pritrditev slojev iz črne kritine. Zaključek iz Alu pločevine razvite širine do 15 cm; zračniki, stena sosednjega objekta. </t>
  </si>
  <si>
    <t>Demontaža kleparskega zaključka</t>
  </si>
  <si>
    <t>~prezračevalna jaška</t>
  </si>
  <si>
    <t>~sosednji objekt</t>
  </si>
  <si>
    <t>Gramozno nasutje</t>
  </si>
  <si>
    <t xml:space="preserve">Začasna prestavitev prosto položenih inštalacijskih razvodov TK in elektrike. V ceni je potrebno upoštevati odklop inštalacij in začasno deponiranje do ponovne vgradnje.    </t>
  </si>
  <si>
    <t>V ceni sanacije je potrebno upoštevati čiščenje podlage, odstranitev vseh kleparskih zaključkov na prebojih strehe, demontažo in ponovno montažo strelovodnih valjancev vključno z vsem pritrdilnim in tesnilnim materialom; upoštevati tudi izvedbo vertikalnih oblog s toplotno izolacijo na zidovih in izvedbo vertikalnih zaključkov z membransko kritino na steni sosednjega objekta. Garancijska doba za vgrajen material je 15 let, dela morajo izvajati pooblaščeni monterji proizvajalca, kritina mora biti odporna na UV žarke, barva po izboru naročnika.</t>
  </si>
  <si>
    <t>Valjanec</t>
  </si>
  <si>
    <t>Inštalacije</t>
  </si>
  <si>
    <t>Dobava in montaža kritine obteženih strešin v sestavi:</t>
  </si>
  <si>
    <r>
      <t>Toplotna izolacija se polaga v več slojih, položenih z zamikom, površina ene  plošče zaradi nateznih napetosti ne sme biti večja od 1 m</t>
    </r>
    <r>
      <rPr>
        <vertAlign val="superscript"/>
        <sz val="11"/>
        <rFont val="Calibri"/>
        <family val="2"/>
        <charset val="238"/>
      </rPr>
      <t>2</t>
    </r>
    <r>
      <rPr>
        <sz val="11"/>
        <rFont val="Calibri"/>
        <family val="2"/>
        <charset val="238"/>
      </rPr>
      <t xml:space="preserve">.        </t>
    </r>
  </si>
  <si>
    <t xml:space="preserve"> - hidro izolacija iz membranske kritine, kot na primer Sikaplan SgmA, debeline 1,8 mm ali enakovredno. V ceni je potrebno upoštevati dobavo in montažo vseh prefabriciranih elementov in standardnega pribora proizvajalca (vogalniki, trakovi, lepila, zaključne profile na parapetih, dimnikih, kolenčnih zidovih, elementih stavbe, ki so višji od nivoja strehe) ter dimenzioniranje pritrditev, skladno z EC1 standardom v odvisnosti od lege, izpostavljenosti in geometrije objekta.  </t>
  </si>
  <si>
    <t xml:space="preserve">Razstiranje gramoznega nasutja, deponiranega na strehi objekta. V ceni je potrebno upoštevati razstiranje v debelini 6,0 cm, s točnostjo ± 0,50 cm.    </t>
  </si>
  <si>
    <t xml:space="preserve">Podaljšanje podnožja kupole za odvod dima in toplote v višini 20 cm. V ceni je potrebno upoštevati demontažo obstoječe kupole vključno s podnožjem, izdelavo in montažo lesenega okvirja debeline 5,0 cm, višine 20 cm. Površino na zunanji strani podaljška se obdela z lego iz črne kritine, debeline 5,0 mm, notranje površine se obdela z mavčno vlaknenimi ploščami vključno s pleskarsko obdelavo. Obstoječo kupolo se ponovno montira vključno z odklopom in ponovnim priklopom vseh šibko in jakotočnih inštalacij.    </t>
  </si>
  <si>
    <t>Krajšanje kovinske, fiksne lestve za dostop na podest nad kovinskimi vrati dostopa na streho objekta. V ceni je potrebno upoštevati rezanje stranskih profilov 80/40 mm, blindiranje odprtine na mestu odreza profila ter izvedbo AK zaščite vključno s finalnim opleskom.</t>
  </si>
  <si>
    <t>Streha_sloji</t>
  </si>
  <si>
    <t>Dobava in montaža horizontalnih, strešnih, tipskih, dvojnih  vtokov, premera 120 mm s priključno cevjo. V ceni je potrebno upoštevati demontažo obstoječih strešnih vtokov, ves tesnilni in pritrdilni material in dobavo ter montažo nerjavne košare za lovljenje listja in nesnage.</t>
  </si>
  <si>
    <t xml:space="preserve">HIDRAVLIČNO URAVNOTEŽENJE </t>
  </si>
  <si>
    <t>S K U P A J   HIDRAVLIČNO URAVNOTEŽENJE</t>
  </si>
  <si>
    <t>Stanovanjske enote</t>
  </si>
  <si>
    <t>~PT</t>
  </si>
  <si>
    <t>~I. in II. nadstropje</t>
  </si>
  <si>
    <t>~III. nadstropje</t>
  </si>
  <si>
    <t>~IV. nadstropje</t>
  </si>
  <si>
    <t>~klet</t>
  </si>
  <si>
    <t>Izvedba hidravličnega uravnoteženja ogrevalnega sistema objekta. V ceni je potrebno upoštevati pregled celotnega ogrevalnega sistema objekta, izdelava PZI predloga uravnoteženja sistema, vključno z vgradnjo termostatskih ventilov s prednastavitvijo, ki omogočajo avtomatsko regulacijo temperature v prostoru in dobavo ter vgradnjo vseh potrebnih ventilov za hidravlično uravnoteženje.
V pripravi dokumentacije za izvedbo je potrebno upoštevati:
~nazivni pretok mora biti zagotovljen vsem uporabnikom,
~tlačne razlike na radiatorskih termostatskih ventilih ne smejo biti previsoke in ne smejo nihati,
~pretoki v posameznih regulacijskih krogih morajo biti med seboj usklajeni. Obračun po stanovanjski enoti.</t>
  </si>
  <si>
    <t xml:space="preserve">Pazljiva demontaža zunanjih, stenskih in stropnih svetilk. V ceni je potrebno upoštevati demontažo, odklop ožičenja in skladiščenje do povovne uporabe. </t>
  </si>
  <si>
    <t>Predelava in pleskarska sanacija zaščitnih, pohodnih rešetk svetlobnih jaškov, dvo delne rešetke dimenzij 650/264 mm; rešetke so izdelane iz profila ploščatega železa 30/3 mm, okvir iz kotnikov 40/40/4 mm. Zaščitno rešetko vključno z montažnim okvirjem je potrebno skrajšati po širini za cca 150 mm. V ceni je potrebno upoštevati predelavo in pleskarsko obnovo okvirja na mestu samem, vključno z vgradnji novih sidernih elementov za sidranje skozi toplotno izolacijo ter predelavo in pleskarsko obnovo rešetk v delavnici. PCelotno površino okvirja in rešetk je potrebno očistiti do kovinskega sijaja, izvesti dvo komponentno AK zaščito in finalno pleskati v barvi po izbiri naročnika.</t>
  </si>
  <si>
    <t>Ponovna montaža zunanjih, stenskih in stropnih svetilk, vključno z vsem pritrdilnim materialom in potrebnimi vezavami.</t>
  </si>
  <si>
    <t xml:space="preserve">Čiščenje in priprava poševnine napušča strehe izvedene iz cementno vlaknenih plošč. V ceni je potrebno upoštevati izpiranje s curkom pod pritiskom do 100 bar, pregled ustreznosti pritrdilnih vijakov in eventualna zamenjava neustreznih in premaz kontaminiranih površin s premazom za zaviranje rasti alg in mahu.    </t>
  </si>
  <si>
    <t xml:space="preserve">Dobava in montaža vertikalnega, strešnega žlebu iz Alu barvane pločevine, Φ 60 mm, vključno z priklopom na kotliček. V ceni je potrebno upoštevati tudi dobavo in montažo pritrdilnih objemk ter izvedbo priklopa na peskolov, vključno z vsem pritrdilnim in tesnilnim materialom; nadstrešek nad glavnim vhodom.  </t>
  </si>
  <si>
    <t>Demontaža in ponovna montaža stikala. V ceni je potrebno upoštevati dobavo in montažo pod ometne doze, podaljšanje ožičenje in ponovno montažo stikala.</t>
  </si>
  <si>
    <t>Slikanje zunanjih, fasadnih površin z mikro armirano silikonsko, fasadno barvo, polnjeno s polipropilenskimi vlakni ter dodatno algicidno in fungicidno zaščiteno; vodo odbojno in paro propustno, barva v obstoječem tonu. 
~enkrat osnovni  premaz in dvakrat slikanje, na predhodno očiščeno površino, izdelati po navodilu proizvajalca barve (kot na primer Revitalkolor AG, ali enakovredno). V ceni je potrebno upoštevati predhodno pripravo površine; cementno vlaknena plošča na napušču.</t>
  </si>
  <si>
    <t xml:space="preserve">Dobava in montaža PVC cevi Φ 125 mm, za odvod padavinske vode iz območja pred vrati za dostop na streho. V ceni je potrebno upoštevati izvedbo prilkučka na vertikalo ter ves pritrdilni in tesnilni material ter vsa potrebna izsekavanja in zidarsko obdelavo. </t>
  </si>
  <si>
    <t>Odstranitev nadstreškov</t>
  </si>
  <si>
    <t>~vogalni</t>
  </si>
  <si>
    <t>~zunanji</t>
  </si>
  <si>
    <t>Ponovna montaža predhodno odstranjenega nadstreška:
~kritine iz polikarbonata,
~lesene pod konstrukcije strehe, plohasti škarniki, 8/14 cm, 
~lesene nosilne konstrukcije iz stebrov in leg dimenzij do 14/14 cm, sidrane v steno objekta,
~sidernimi elementi stebrov vgrajeni v AB temelj. V ceni je potrebno upoštevati dobavo in vgradnjo novih sidernih elementov vključno z vsem veznim materialom; nadstreški v atriju objekta.</t>
  </si>
  <si>
    <t xml:space="preserve">Dobava in vgradnja tipskega, vroče cinkanega  Z profila, h=200 mm, debeline 3,0 mm, kot prečni zaključek novo vgrajene strešne kritine; profil se v AB ploščo pritrdi s poliamidnimi sidri.  </t>
  </si>
  <si>
    <t>Dobava in montaža kleparske, zaključne obrobe nad napuščem, kot zaključek ravne strehe iz Alu plastificirane pločevine, debline 0,7 mm, razvite širine do 75 cm. V ceni je potrebno upoštevati, dva profilirana utora po višini obrobe, sidranje v AB ploščo in pritrditev na obstoječo kleparsko obrobo, vključno z vso potrebno pod konstrukcijo in nosilno podložno pločevino.</t>
  </si>
  <si>
    <t>Kapna obroba</t>
  </si>
  <si>
    <t>Pazljiva demontaža nadstreška:
~kritine iz polikarbonata,
~lesene pod konstrukcije strehe, plohasti škarniki, 8/14 cm, 
~lesene nosilne konstrukcije iz stebrov in leg dimenzij do 14/14 cm, sidrane v steno objekta,
~sidernimi elementi stebrov vgrajeni v AB temelj.
V ceni je potrebno upoštevati tudi demontažo vseh strešnih žlebov, vključno s skladiščenjem do ponovne postavitve; nadstreški v atriju objekta.</t>
  </si>
  <si>
    <r>
      <t>~ O</t>
    </r>
    <r>
      <rPr>
        <vertAlign val="subscript"/>
        <sz val="11"/>
        <rFont val="Calibri"/>
        <family val="2"/>
        <charset val="238"/>
        <scheme val="minor"/>
      </rPr>
      <t xml:space="preserve">1 </t>
    </r>
  </si>
  <si>
    <r>
      <t>~ O</t>
    </r>
    <r>
      <rPr>
        <vertAlign val="subscript"/>
        <sz val="11"/>
        <rFont val="Calibri"/>
        <family val="2"/>
        <charset val="238"/>
        <scheme val="minor"/>
      </rPr>
      <t xml:space="preserve">2 </t>
    </r>
  </si>
  <si>
    <r>
      <t>~ O</t>
    </r>
    <r>
      <rPr>
        <vertAlign val="subscript"/>
        <sz val="11"/>
        <rFont val="Calibri"/>
        <family val="2"/>
        <charset val="238"/>
        <scheme val="minor"/>
      </rPr>
      <t xml:space="preserve">3 </t>
    </r>
  </si>
  <si>
    <r>
      <t>~ BV</t>
    </r>
    <r>
      <rPr>
        <vertAlign val="subscript"/>
        <sz val="11"/>
        <rFont val="Calibri"/>
        <family val="2"/>
        <charset val="238"/>
        <scheme val="minor"/>
      </rPr>
      <t xml:space="preserve">1 </t>
    </r>
  </si>
  <si>
    <r>
      <t>Dobava in montaža fasadnih izolacijskih plošč iz kamene volne z integrirano dvojno gostoto, debeline 14 cm:
- standard SIST EN 13501-1, razred gorljivosti A</t>
    </r>
    <r>
      <rPr>
        <sz val="11"/>
        <rFont val="Calibri"/>
        <family val="2"/>
        <charset val="238"/>
      </rPr>
      <t xml:space="preserve">1 
- toplotna prevodnost, λ=0,035 W/mK, SIST EN 12667, 
- montaža plošč se izvaja z lepljenjem in mehanskim pritrjevanjem s tipskimi pritrdilnimi sidri; dolžino in število sider je dolžan definirati dobavitelj fasadnega sistema. V ceni je potrebno upoštevati dobavo in montažo čepov za zapiranje utorov pri poglabljanju tipskih, pritrdilnih sidr.
</t>
    </r>
  </si>
  <si>
    <r>
      <t>Dobava in montaža fasadnih izolacijskih plošč iz ekspandiranega polistirena (EPS) debeline 14 cm:
- standard SIST EN 13163, razred gorljivosti E, 
- ekspandirane v kalupu z obojestranskim rastrom 1,0x1,0 cm, λ=0,031 W/m</t>
    </r>
    <r>
      <rPr>
        <vertAlign val="superscript"/>
        <sz val="11"/>
        <rFont val="Calibri"/>
        <family val="2"/>
        <charset val="238"/>
      </rPr>
      <t>2</t>
    </r>
    <r>
      <rPr>
        <sz val="11"/>
        <rFont val="Calibri"/>
        <family val="2"/>
        <charset val="238"/>
      </rPr>
      <t>K, gostota 20 kg/m</t>
    </r>
    <r>
      <rPr>
        <vertAlign val="superscript"/>
        <sz val="11"/>
        <rFont val="Calibri"/>
        <family val="2"/>
        <charset val="238"/>
      </rPr>
      <t>3</t>
    </r>
    <r>
      <rPr>
        <sz val="11"/>
        <rFont val="Calibri"/>
        <family val="2"/>
        <charset val="238"/>
      </rPr>
      <t>, odporna na vlago, 
- montaža plošč se izvaja z lepljenjem in mehanskim pritrjevanjem s tipskimi pritrdilnimi sidri; dolžino in število sider je dolžan definirati dobavitelj fasadnega sistema. V ceni je potrebno upoštevati dobavo in montažo čepov za zapiranje utorov pri poglabljanju tipskih, pritrdilnih sidr. Detalj v območju pod nivojem terena se izvede skladno s posredovanim načrtom.</t>
    </r>
  </si>
  <si>
    <r>
      <t>Dobava in montaža fasadnih izolacijskih plošč iz toplotne izolacije na osnovi bakelita, debeline 6 cm:
- standard SIST EN 13501-1, razred gorljivosti A</t>
    </r>
    <r>
      <rPr>
        <vertAlign val="subscript"/>
        <sz val="11"/>
        <rFont val="Calibri"/>
        <family val="2"/>
        <charset val="238"/>
      </rPr>
      <t>1</t>
    </r>
    <r>
      <rPr>
        <sz val="11"/>
        <rFont val="Calibri"/>
        <family val="2"/>
        <charset val="238"/>
      </rPr>
      <t>, 
- toplotna prevodnost, λ=0,020 W/mK, SIST EN 12667, 
- montaža plošč se izvaja z lepljenjem in mehanskim pritrjevanjem s tipskimi pritrdilnimi sidri; dolžino in število sider je dolžan definirati dobavitelj fasadnega sistema. V ceni je potrebno upoštevati dobavo in montažo čepov za zapiranje utorov pri poglabljanju tipskih, pritrdilnih sidr; lože.</t>
    </r>
    <r>
      <rPr>
        <b/>
        <sz val="11"/>
        <rFont val="Calibri"/>
        <family val="2"/>
        <charset val="238"/>
      </rPr>
      <t xml:space="preserve"> </t>
    </r>
  </si>
  <si>
    <r>
      <t>Izvedba nizko stenske obloge z granito keramiko v višini 10 cm. Obloga na pripravljeno površino, obloga z lepljenjem in upoštevanjem vseh zaključkov pri stiku s tlakom (trajno elestična rega). V ceni upoštevati nabavno ceno keramike do 20 €/m</t>
    </r>
    <r>
      <rPr>
        <vertAlign val="superscript"/>
        <sz val="11"/>
        <rFont val="Calibri"/>
        <family val="2"/>
        <charset val="238"/>
      </rPr>
      <t>2</t>
    </r>
    <r>
      <rPr>
        <sz val="11"/>
        <rFont val="Calibri"/>
        <family val="2"/>
        <charset val="238"/>
      </rPr>
      <t>, keramika enaka kot obstoječa, talna; lože.</t>
    </r>
  </si>
  <si>
    <r>
      <t xml:space="preserve">Pleskanje kovinske konstrukcije ograje iz pravokotnih pohištvenih profilov 30/30 mm in polnila iz vertikalnih, okroglih palic </t>
    </r>
    <r>
      <rPr>
        <sz val="11"/>
        <rFont val="Calibri"/>
        <family val="2"/>
        <charset val="238"/>
      </rPr>
      <t>Φ 10 mm, višina pod konstrukcije je 110 mm</t>
    </r>
    <r>
      <rPr>
        <sz val="11"/>
        <rFont val="Calibri"/>
        <family val="2"/>
        <charset val="238"/>
        <scheme val="minor"/>
      </rPr>
      <t xml:space="preserve">. V ceni je potrebno upoštevati čiščenje do kovinskega sijaja, AK zaščito in barvanje v tonu po izboru naročnika. </t>
    </r>
  </si>
  <si>
    <r>
      <t>~za okno O</t>
    </r>
    <r>
      <rPr>
        <vertAlign val="subscript"/>
        <sz val="11"/>
        <rFont val="Calibri"/>
        <family val="2"/>
        <charset val="238"/>
      </rPr>
      <t>1</t>
    </r>
    <r>
      <rPr>
        <sz val="11"/>
        <rFont val="Calibri"/>
        <family val="2"/>
        <charset val="238"/>
      </rPr>
      <t xml:space="preserve">: velikosti 228x160 cm.  </t>
    </r>
  </si>
  <si>
    <r>
      <t xml:space="preserve"> - toplotne izolacije ravne strehe sestavljene iz dveh plasti požarno varnih A1, izolacijskih plasti (kot na primer knauf insulation Smart roof tehermal in Smartroof top- ali enakovredno). Spodnja plast plošče iz kamene volne debeline 20 cm Smartroof thermal </t>
    </r>
    <r>
      <rPr>
        <sz val="11"/>
        <rFont val="Calibri"/>
        <family val="2"/>
        <charset val="238"/>
      </rPr>
      <t xml:space="preserve">λD= 0,036 W/mK, zgornja plast debeline 5 cm Smartroof Top λD= 0,038 W/mK. </t>
    </r>
  </si>
  <si>
    <r>
      <t>~ kablasti vodnik PP-Y, 3 x 1,5 mm</t>
    </r>
    <r>
      <rPr>
        <vertAlign val="superscript"/>
        <sz val="11"/>
        <rFont val="Calibri"/>
        <family val="2"/>
        <charset val="238"/>
      </rPr>
      <t>2</t>
    </r>
    <r>
      <rPr>
        <sz val="11"/>
        <rFont val="Calibri"/>
        <family val="2"/>
        <charset val="238"/>
      </rPr>
      <t>;</t>
    </r>
  </si>
  <si>
    <r>
      <t>Izvedba ožičenja</t>
    </r>
    <r>
      <rPr>
        <sz val="11"/>
        <rFont val="Calibri"/>
        <family val="2"/>
        <charset val="238"/>
      </rPr>
      <t>, položenega v opečno ali betonsko steno in strop, vključno z gibljivimi zaščitnimi cevmi I. C. Φ 16 mm in pod ometnimi razdelilnimi dozami. V ceni upoštevati vse potrebne prevezave inštalacij, ves drobni in montažni material; priklop prezračevalnih naprav:</t>
    </r>
  </si>
  <si>
    <t>Izdelava inštalacijskih utorov v opečnih in betonskih zidovih:</t>
  </si>
  <si>
    <t>~velikosti do 3x3 cm</t>
  </si>
  <si>
    <t>Zazidava stenskih inštalacijskih utorov in betoniranje talnih utorov po montaži strojnih in elektro inštalacij:</t>
  </si>
  <si>
    <t>Slikanje notranjih površin sten in stropov, s predhodno izvedbo glajenja in eventualnim bandažiranjem razpok, sanacija pleskartskih del zaradi elektro razvodov: 
~enkrat osnovni  premaz in dvakrat slikanje, izdelati po navodilu proizvajalca barve (kot na primer Jupol ali enakovredno).</t>
  </si>
  <si>
    <t>E.M.</t>
  </si>
  <si>
    <t>Količina</t>
  </si>
  <si>
    <t>Cena</t>
  </si>
  <si>
    <t xml:space="preserve">Skupaj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</si>
</sst>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quot;&quot;"/>
    <numFmt numFmtId="165" formatCode="#,##0.0"/>
  </numFmts>
  <fonts count="30" x14ac:knownFonts="1">
    <font>
      <sz val="10"/>
      <name val="Arial CE"/>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Arial CE"/>
      <family val="2"/>
      <charset val="238"/>
    </font>
    <font>
      <sz val="11"/>
      <name val="Calibri"/>
      <family val="2"/>
      <charset val="238"/>
    </font>
    <font>
      <b/>
      <sz val="11"/>
      <name val="Calibri"/>
      <family val="2"/>
      <charset val="238"/>
    </font>
    <font>
      <sz val="10"/>
      <name val="Arial CE"/>
      <charset val="238"/>
    </font>
    <font>
      <vertAlign val="subscript"/>
      <sz val="11"/>
      <name val="Calibri"/>
      <family val="2"/>
      <charset val="238"/>
    </font>
    <font>
      <sz val="11"/>
      <name val="Calibri"/>
      <family val="2"/>
      <charset val="238"/>
      <scheme val="minor"/>
    </font>
    <font>
      <b/>
      <i/>
      <sz val="11"/>
      <name val="Calibri"/>
      <family val="2"/>
      <charset val="238"/>
      <scheme val="minor"/>
    </font>
    <font>
      <b/>
      <sz val="11"/>
      <name val="Calibri"/>
      <family val="2"/>
      <charset val="238"/>
      <scheme val="minor"/>
    </font>
    <font>
      <sz val="10"/>
      <name val="Arial"/>
      <family val="2"/>
    </font>
    <font>
      <vertAlign val="superscript"/>
      <sz val="11"/>
      <name val="Calibri"/>
      <family val="2"/>
      <charset val="238"/>
    </font>
    <font>
      <sz val="10"/>
      <color indexed="8"/>
      <name val="Arial"/>
      <family val="2"/>
      <charset val="238"/>
    </font>
    <font>
      <vertAlign val="subscript"/>
      <sz val="11"/>
      <name val="Calibri"/>
      <family val="2"/>
      <charset val="238"/>
      <scheme val="minor"/>
    </font>
  </fonts>
  <fills count="3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2" tint="-0.249977111117893"/>
        <bgColor indexed="64"/>
      </patternFill>
    </fill>
  </fills>
  <borders count="20">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50">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7" fillId="4" borderId="0" applyNumberFormat="0" applyBorder="0" applyAlignment="0" applyProtection="0"/>
    <xf numFmtId="0" fontId="14" fillId="16" borderId="1" applyNumberFormat="0" applyAlignment="0" applyProtection="0"/>
    <xf numFmtId="0" fontId="15" fillId="0" borderId="0" applyNumberFormat="0" applyFill="0" applyBorder="0" applyAlignment="0" applyProtection="0"/>
    <xf numFmtId="0" fontId="8" fillId="0" borderId="2" applyNumberFormat="0" applyFill="0" applyAlignment="0" applyProtection="0"/>
    <xf numFmtId="0" fontId="9" fillId="0" borderId="3"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13" fillId="17" borderId="0" applyNumberFormat="0" applyBorder="0" applyAlignment="0" applyProtection="0"/>
    <xf numFmtId="0" fontId="18" fillId="18" borderId="5" applyNumberFormat="0" applyAlignment="0" applyProtection="0"/>
    <xf numFmtId="0" fontId="17" fillId="0" borderId="0" applyNumberFormat="0" applyFill="0" applyBorder="0" applyAlignment="0" applyProtection="0"/>
    <xf numFmtId="0" fontId="6" fillId="0" borderId="0" applyNumberFormat="0" applyFill="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2" borderId="0" applyNumberFormat="0" applyBorder="0" applyAlignment="0" applyProtection="0"/>
    <xf numFmtId="0" fontId="12" fillId="0" borderId="6" applyNumberFormat="0" applyFill="0" applyAlignment="0" applyProtection="0"/>
    <xf numFmtId="0" fontId="5" fillId="23" borderId="7" applyNumberFormat="0" applyAlignment="0" applyProtection="0"/>
    <xf numFmtId="0" fontId="4" fillId="16" borderId="8" applyNumberFormat="0" applyAlignment="0" applyProtection="0"/>
    <xf numFmtId="0" fontId="3" fillId="3" borderId="0" applyNumberFormat="0" applyBorder="0" applyAlignment="0" applyProtection="0"/>
    <xf numFmtId="0" fontId="11" fillId="7" borderId="8" applyNumberFormat="0" applyAlignment="0" applyProtection="0"/>
    <xf numFmtId="0" fontId="16" fillId="0" borderId="9" applyNumberFormat="0" applyFill="0" applyAlignment="0" applyProtection="0"/>
    <xf numFmtId="0" fontId="26" fillId="0" borderId="0" applyNumberFormat="0" applyFill="0" applyBorder="0" applyAlignment="0" applyProtection="0"/>
    <xf numFmtId="3" fontId="28" fillId="0" borderId="0" applyAlignment="0">
      <protection locked="0"/>
    </xf>
    <xf numFmtId="0" fontId="21" fillId="0" borderId="0"/>
  </cellStyleXfs>
  <cellXfs count="267">
    <xf numFmtId="0" fontId="0" fillId="0" borderId="0" xfId="0"/>
    <xf numFmtId="4" fontId="19" fillId="0" borderId="0" xfId="26" applyNumberFormat="1" applyFont="1" applyFill="1" applyBorder="1" applyAlignment="1" applyProtection="1">
      <alignment horizontal="right"/>
    </xf>
    <xf numFmtId="49" fontId="20" fillId="0" borderId="0" xfId="26" applyNumberFormat="1" applyFont="1" applyFill="1" applyBorder="1" applyAlignment="1" applyProtection="1">
      <alignment horizontal="right" vertical="top"/>
    </xf>
    <xf numFmtId="0" fontId="20" fillId="0" borderId="0" xfId="26" applyFont="1" applyFill="1" applyBorder="1" applyAlignment="1" applyProtection="1">
      <alignment horizontal="justify" vertical="top" wrapText="1"/>
    </xf>
    <xf numFmtId="0" fontId="20" fillId="0" borderId="11" xfId="26" applyFont="1" applyFill="1" applyBorder="1" applyAlignment="1" applyProtection="1">
      <alignment horizontal="left" vertical="top" wrapText="1"/>
    </xf>
    <xf numFmtId="0" fontId="19" fillId="0" borderId="11" xfId="26" applyFont="1" applyFill="1" applyBorder="1" applyAlignment="1" applyProtection="1">
      <alignment horizontal="center"/>
    </xf>
    <xf numFmtId="0" fontId="19" fillId="0" borderId="0" xfId="26" applyFont="1" applyFill="1" applyBorder="1" applyAlignment="1" applyProtection="1">
      <alignment horizontal="center"/>
    </xf>
    <xf numFmtId="0" fontId="20" fillId="0" borderId="0" xfId="26" applyFont="1" applyFill="1" applyBorder="1" applyAlignment="1" applyProtection="1">
      <alignment horizontal="center" vertical="center"/>
    </xf>
    <xf numFmtId="1" fontId="19" fillId="0" borderId="0" xfId="26" applyNumberFormat="1" applyFont="1" applyFill="1" applyBorder="1" applyAlignment="1" applyProtection="1">
      <alignment horizontal="right" vertical="top"/>
    </xf>
    <xf numFmtId="49" fontId="20" fillId="0" borderId="0" xfId="30" applyNumberFormat="1" applyFont="1" applyFill="1" applyBorder="1" applyAlignment="1" applyProtection="1">
      <alignment horizontal="right" vertical="top"/>
    </xf>
    <xf numFmtId="0" fontId="20" fillId="0" borderId="0" xfId="30" applyFont="1" applyFill="1" applyBorder="1" applyAlignment="1" applyProtection="1">
      <alignment horizontal="justify" vertical="top" wrapText="1"/>
    </xf>
    <xf numFmtId="0" fontId="19" fillId="0" borderId="0" xfId="30" applyFont="1" applyFill="1" applyBorder="1" applyAlignment="1" applyProtection="1">
      <alignment horizontal="center"/>
    </xf>
    <xf numFmtId="49" fontId="19" fillId="0" borderId="0" xfId="30" applyNumberFormat="1" applyFont="1" applyFill="1" applyBorder="1" applyAlignment="1" applyProtection="1">
      <alignment horizontal="right" vertical="top"/>
    </xf>
    <xf numFmtId="0" fontId="20" fillId="0" borderId="11" xfId="30" applyFont="1" applyFill="1" applyBorder="1" applyAlignment="1" applyProtection="1">
      <alignment horizontal="left" vertical="top" wrapText="1"/>
    </xf>
    <xf numFmtId="0" fontId="19" fillId="0" borderId="11" xfId="30" applyFont="1" applyFill="1" applyBorder="1" applyAlignment="1" applyProtection="1">
      <alignment horizontal="center"/>
    </xf>
    <xf numFmtId="0" fontId="20" fillId="0" borderId="0" xfId="30" applyFont="1" applyFill="1" applyBorder="1" applyAlignment="1" applyProtection="1">
      <alignment horizontal="left" vertical="top" wrapText="1"/>
    </xf>
    <xf numFmtId="49" fontId="20" fillId="0" borderId="0" xfId="27" applyNumberFormat="1" applyFont="1" applyFill="1" applyBorder="1" applyAlignment="1" applyProtection="1">
      <alignment horizontal="right" vertical="top"/>
    </xf>
    <xf numFmtId="4" fontId="20" fillId="0" borderId="0" xfId="29" applyNumberFormat="1" applyFont="1" applyFill="1" applyBorder="1" applyAlignment="1" applyProtection="1">
      <alignment horizontal="justify" vertical="top" wrapText="1"/>
    </xf>
    <xf numFmtId="0" fontId="19" fillId="0" borderId="0" xfId="27" applyFont="1" applyFill="1" applyBorder="1" applyAlignment="1" applyProtection="1">
      <alignment horizontal="center"/>
    </xf>
    <xf numFmtId="49" fontId="19" fillId="0" borderId="0" xfId="27" applyNumberFormat="1" applyFont="1" applyFill="1" applyBorder="1" applyAlignment="1" applyProtection="1">
      <alignment horizontal="right" vertical="top"/>
    </xf>
    <xf numFmtId="0" fontId="19" fillId="0" borderId="0" xfId="27" applyFont="1" applyFill="1" applyBorder="1" applyAlignment="1" applyProtection="1">
      <alignment horizontal="justify" vertical="top" wrapText="1"/>
    </xf>
    <xf numFmtId="0" fontId="20" fillId="0" borderId="11" xfId="27" applyFont="1" applyFill="1" applyBorder="1" applyAlignment="1" applyProtection="1">
      <alignment horizontal="left" vertical="top" wrapText="1"/>
    </xf>
    <xf numFmtId="0" fontId="19" fillId="0" borderId="11" xfId="27" applyFont="1" applyFill="1" applyBorder="1" applyAlignment="1" applyProtection="1">
      <alignment horizontal="center"/>
    </xf>
    <xf numFmtId="49" fontId="20" fillId="0" borderId="0" xfId="28" applyNumberFormat="1" applyFont="1" applyFill="1" applyBorder="1" applyAlignment="1" applyProtection="1">
      <alignment horizontal="right" vertical="top"/>
    </xf>
    <xf numFmtId="0" fontId="20" fillId="0" borderId="0" xfId="28" applyFont="1" applyFill="1" applyBorder="1" applyAlignment="1" applyProtection="1">
      <alignment horizontal="justify" vertical="top" wrapText="1"/>
    </xf>
    <xf numFmtId="0" fontId="19" fillId="0" borderId="0" xfId="28" applyFont="1" applyFill="1" applyBorder="1" applyAlignment="1" applyProtection="1">
      <alignment horizontal="center"/>
    </xf>
    <xf numFmtId="49" fontId="19" fillId="0" borderId="0" xfId="28" applyNumberFormat="1" applyFont="1" applyFill="1" applyBorder="1" applyAlignment="1" applyProtection="1">
      <alignment horizontal="right" vertical="top"/>
    </xf>
    <xf numFmtId="0" fontId="19" fillId="0" borderId="11" xfId="28" applyFont="1" applyFill="1" applyBorder="1" applyAlignment="1" applyProtection="1">
      <alignment horizontal="center"/>
    </xf>
    <xf numFmtId="0" fontId="20" fillId="0" borderId="0" xfId="28" applyFont="1" applyFill="1" applyBorder="1" applyAlignment="1" applyProtection="1">
      <alignment horizontal="left" vertical="top" wrapText="1"/>
    </xf>
    <xf numFmtId="4" fontId="19" fillId="0" borderId="11" xfId="26" applyNumberFormat="1" applyFont="1" applyFill="1" applyBorder="1" applyAlignment="1" applyProtection="1">
      <alignment horizontal="right"/>
    </xf>
    <xf numFmtId="4" fontId="20" fillId="0" borderId="11" xfId="26" applyNumberFormat="1" applyFont="1" applyFill="1" applyBorder="1" applyAlignment="1" applyProtection="1">
      <alignment horizontal="right"/>
    </xf>
    <xf numFmtId="4" fontId="20" fillId="0" borderId="0" xfId="26" applyNumberFormat="1" applyFont="1" applyFill="1" applyBorder="1" applyAlignment="1" applyProtection="1">
      <alignment horizontal="right" vertical="center"/>
    </xf>
    <xf numFmtId="4" fontId="19" fillId="0" borderId="0" xfId="26" applyNumberFormat="1" applyFont="1" applyFill="1" applyBorder="1" applyAlignment="1" applyProtection="1"/>
    <xf numFmtId="4" fontId="19" fillId="0" borderId="0" xfId="30" applyNumberFormat="1" applyFont="1" applyFill="1" applyBorder="1" applyAlignment="1" applyProtection="1">
      <alignment horizontal="right"/>
    </xf>
    <xf numFmtId="4" fontId="19" fillId="0" borderId="11" xfId="30" applyNumberFormat="1" applyFont="1" applyFill="1" applyBorder="1" applyAlignment="1" applyProtection="1">
      <alignment horizontal="right"/>
    </xf>
    <xf numFmtId="4" fontId="20" fillId="0" borderId="11" xfId="30" applyNumberFormat="1" applyFont="1" applyFill="1" applyBorder="1" applyAlignment="1" applyProtection="1">
      <alignment horizontal="right"/>
    </xf>
    <xf numFmtId="4" fontId="20" fillId="0" borderId="0" xfId="30" applyNumberFormat="1" applyFont="1" applyFill="1" applyBorder="1" applyAlignment="1" applyProtection="1">
      <alignment horizontal="right"/>
    </xf>
    <xf numFmtId="4" fontId="19" fillId="0" borderId="0" xfId="27" applyNumberFormat="1" applyFont="1" applyFill="1" applyBorder="1" applyAlignment="1" applyProtection="1">
      <alignment horizontal="right"/>
    </xf>
    <xf numFmtId="4" fontId="19" fillId="0" borderId="11" xfId="27" applyNumberFormat="1" applyFont="1" applyFill="1" applyBorder="1" applyAlignment="1" applyProtection="1">
      <alignment horizontal="right"/>
    </xf>
    <xf numFmtId="4" fontId="20" fillId="0" borderId="11" xfId="27" applyNumberFormat="1" applyFont="1" applyFill="1" applyBorder="1" applyAlignment="1" applyProtection="1">
      <alignment horizontal="right"/>
    </xf>
    <xf numFmtId="4" fontId="19" fillId="0" borderId="0" xfId="28" applyNumberFormat="1" applyFont="1" applyFill="1" applyBorder="1" applyAlignment="1" applyProtection="1">
      <alignment horizontal="right"/>
    </xf>
    <xf numFmtId="4" fontId="19" fillId="0" borderId="11" xfId="28" applyNumberFormat="1" applyFont="1" applyFill="1" applyBorder="1" applyAlignment="1" applyProtection="1">
      <alignment horizontal="right"/>
    </xf>
    <xf numFmtId="4" fontId="20" fillId="0" borderId="11" xfId="28" applyNumberFormat="1" applyFont="1" applyFill="1" applyBorder="1" applyAlignment="1" applyProtection="1">
      <alignment horizontal="right"/>
    </xf>
    <xf numFmtId="4" fontId="20" fillId="0" borderId="0" xfId="28" applyNumberFormat="1" applyFont="1" applyFill="1" applyBorder="1" applyAlignment="1" applyProtection="1">
      <alignment horizontal="right"/>
    </xf>
    <xf numFmtId="4" fontId="19" fillId="0" borderId="0" xfId="30" applyNumberFormat="1" applyFont="1" applyFill="1" applyBorder="1" applyProtection="1"/>
    <xf numFmtId="4" fontId="24" fillId="0" borderId="0" xfId="0" applyNumberFormat="1" applyFont="1" applyFill="1" applyAlignment="1">
      <alignment horizontal="center" vertical="center" wrapText="1"/>
    </xf>
    <xf numFmtId="164" fontId="23" fillId="0" borderId="0" xfId="26" applyNumberFormat="1" applyFont="1" applyFill="1" applyBorder="1" applyAlignment="1" applyProtection="1"/>
    <xf numFmtId="4" fontId="23" fillId="0" borderId="0" xfId="0" applyNumberFormat="1" applyFont="1" applyFill="1" applyBorder="1" applyAlignment="1">
      <alignment vertical="center" wrapText="1"/>
    </xf>
    <xf numFmtId="4" fontId="24" fillId="0" borderId="14" xfId="0" applyNumberFormat="1" applyFont="1" applyFill="1" applyBorder="1" applyAlignment="1">
      <alignment horizontal="center" vertical="center" wrapText="1"/>
    </xf>
    <xf numFmtId="4" fontId="24" fillId="0" borderId="0" xfId="0" applyNumberFormat="1" applyFont="1" applyFill="1" applyBorder="1" applyAlignment="1">
      <alignment horizontal="center" vertical="center" wrapText="1"/>
    </xf>
    <xf numFmtId="49" fontId="19" fillId="0" borderId="0" xfId="26" applyNumberFormat="1" applyFont="1" applyFill="1" applyBorder="1" applyAlignment="1" applyProtection="1">
      <alignment horizontal="right" vertical="top"/>
    </xf>
    <xf numFmtId="4" fontId="23" fillId="0" borderId="0" xfId="0" applyNumberFormat="1" applyFont="1" applyFill="1"/>
    <xf numFmtId="4" fontId="23" fillId="0" borderId="0" xfId="28" applyNumberFormat="1" applyFont="1" applyFill="1" applyBorder="1" applyAlignment="1" applyProtection="1"/>
    <xf numFmtId="4" fontId="24" fillId="0" borderId="0" xfId="0" applyNumberFormat="1" applyFont="1" applyFill="1"/>
    <xf numFmtId="4" fontId="25" fillId="0" borderId="0" xfId="0" applyNumberFormat="1" applyFont="1" applyFill="1"/>
    <xf numFmtId="4" fontId="24" fillId="0" borderId="0" xfId="0" applyNumberFormat="1" applyFont="1" applyFill="1" applyAlignment="1">
      <alignment horizontal="right"/>
    </xf>
    <xf numFmtId="4" fontId="23" fillId="0" borderId="0" xfId="0" applyNumberFormat="1" applyFont="1" applyFill="1" applyAlignment="1">
      <alignment horizontal="right"/>
    </xf>
    <xf numFmtId="4" fontId="24" fillId="0" borderId="12" xfId="0" applyNumberFormat="1" applyFont="1" applyFill="1" applyBorder="1" applyAlignment="1">
      <alignment vertical="center" wrapText="1"/>
    </xf>
    <xf numFmtId="0" fontId="23" fillId="0" borderId="0" xfId="0" applyFont="1" applyFill="1" applyBorder="1" applyAlignment="1">
      <alignment horizontal="right" vertical="center" wrapText="1"/>
    </xf>
    <xf numFmtId="4" fontId="23" fillId="0" borderId="0" xfId="0" applyNumberFormat="1" applyFont="1" applyFill="1" applyAlignment="1">
      <alignment horizontal="right" vertical="center" wrapText="1"/>
    </xf>
    <xf numFmtId="4" fontId="24" fillId="0" borderId="12" xfId="0" applyNumberFormat="1" applyFont="1" applyFill="1" applyBorder="1" applyAlignment="1">
      <alignment horizontal="center" vertical="center" wrapText="1"/>
    </xf>
    <xf numFmtId="0" fontId="20" fillId="0" borderId="0" xfId="26" applyFont="1" applyFill="1" applyBorder="1" applyAlignment="1" applyProtection="1">
      <alignment horizontal="left" vertical="top" wrapText="1"/>
    </xf>
    <xf numFmtId="4" fontId="20" fillId="0" borderId="0" xfId="26" applyNumberFormat="1" applyFont="1" applyFill="1" applyBorder="1" applyAlignment="1" applyProtection="1">
      <alignment horizontal="right"/>
    </xf>
    <xf numFmtId="49" fontId="23" fillId="0" borderId="0" xfId="0" applyNumberFormat="1" applyFont="1" applyAlignment="1" applyProtection="1">
      <alignment horizontal="justify" vertical="top" wrapText="1"/>
    </xf>
    <xf numFmtId="0" fontId="23" fillId="0" borderId="0" xfId="0" applyFont="1" applyAlignment="1" applyProtection="1">
      <alignment horizontal="center"/>
    </xf>
    <xf numFmtId="4" fontId="19" fillId="0" borderId="0" xfId="0" applyNumberFormat="1" applyFont="1" applyAlignment="1" applyProtection="1"/>
    <xf numFmtId="4" fontId="19" fillId="0" borderId="0" xfId="0" applyNumberFormat="1" applyFont="1" applyAlignment="1" applyProtection="1">
      <alignment horizontal="right"/>
    </xf>
    <xf numFmtId="4" fontId="24" fillId="0" borderId="0" xfId="0" applyNumberFormat="1" applyFont="1" applyFill="1" applyAlignment="1">
      <alignment wrapText="1"/>
    </xf>
    <xf numFmtId="4" fontId="24" fillId="0" borderId="0" xfId="0" applyNumberFormat="1" applyFont="1" applyFill="1" applyBorder="1" applyAlignment="1">
      <alignment wrapText="1"/>
    </xf>
    <xf numFmtId="4" fontId="24" fillId="0" borderId="0" xfId="0" applyNumberFormat="1" applyFont="1" applyFill="1" applyAlignment="1">
      <alignment horizontal="right" vertical="center"/>
    </xf>
    <xf numFmtId="4" fontId="24" fillId="0" borderId="13" xfId="0" applyNumberFormat="1" applyFont="1" applyFill="1" applyBorder="1" applyAlignment="1">
      <alignment horizontal="right" vertical="center" wrapText="1"/>
    </xf>
    <xf numFmtId="4" fontId="24" fillId="24" borderId="0" xfId="0" applyNumberFormat="1" applyFont="1" applyFill="1"/>
    <xf numFmtId="4" fontId="23" fillId="0" borderId="0" xfId="0" applyNumberFormat="1" applyFont="1" applyFill="1" applyAlignment="1">
      <alignment horizontal="right" vertical="center"/>
    </xf>
    <xf numFmtId="4" fontId="23" fillId="0" borderId="0" xfId="0" applyNumberFormat="1" applyFont="1" applyFill="1" applyBorder="1" applyAlignment="1">
      <alignment horizontal="right" vertical="center" wrapText="1"/>
    </xf>
    <xf numFmtId="4" fontId="24" fillId="0" borderId="0" xfId="0" applyNumberFormat="1" applyFont="1" applyFill="1" applyAlignment="1">
      <alignment horizontal="right" vertical="center" wrapText="1"/>
    </xf>
    <xf numFmtId="1" fontId="24" fillId="0" borderId="0" xfId="0" applyNumberFormat="1" applyFont="1" applyFill="1" applyAlignment="1">
      <alignment horizontal="right"/>
    </xf>
    <xf numFmtId="4" fontId="23" fillId="0" borderId="0" xfId="0" applyNumberFormat="1" applyFont="1" applyFill="1" applyAlignment="1">
      <alignment horizontal="left" vertical="top"/>
    </xf>
    <xf numFmtId="4" fontId="25" fillId="0" borderId="11" xfId="0" applyNumberFormat="1" applyFont="1" applyFill="1" applyBorder="1"/>
    <xf numFmtId="4" fontId="23" fillId="0" borderId="11" xfId="0" applyNumberFormat="1" applyFont="1" applyFill="1" applyBorder="1"/>
    <xf numFmtId="4" fontId="25" fillId="0" borderId="11" xfId="0" applyNumberFormat="1" applyFont="1" applyFill="1" applyBorder="1" applyAlignment="1">
      <alignment horizontal="right"/>
    </xf>
    <xf numFmtId="0" fontId="23" fillId="0" borderId="0" xfId="0" applyFont="1" applyFill="1" applyBorder="1" applyAlignment="1">
      <alignment horizontal="center" vertical="center" wrapText="1"/>
    </xf>
    <xf numFmtId="4" fontId="23" fillId="0" borderId="0" xfId="0" applyNumberFormat="1" applyFont="1" applyFill="1" applyBorder="1" applyAlignment="1">
      <alignment wrapText="1"/>
    </xf>
    <xf numFmtId="4" fontId="23" fillId="0" borderId="0" xfId="0" applyNumberFormat="1" applyFont="1" applyFill="1" applyAlignment="1">
      <alignment wrapText="1"/>
    </xf>
    <xf numFmtId="4" fontId="19" fillId="0" borderId="0" xfId="0" applyNumberFormat="1" applyFont="1" applyFill="1" applyAlignment="1" applyProtection="1">
      <alignment horizontal="right"/>
    </xf>
    <xf numFmtId="0" fontId="20" fillId="0" borderId="11" xfId="28" applyFont="1" applyFill="1" applyBorder="1" applyAlignment="1" applyProtection="1">
      <alignment horizontal="left" vertical="top" wrapText="1"/>
    </xf>
    <xf numFmtId="0" fontId="19" fillId="0" borderId="0" xfId="28" applyFont="1" applyFill="1" applyBorder="1" applyAlignment="1" applyProtection="1">
      <alignment horizontal="justify" vertical="top" wrapText="1"/>
    </xf>
    <xf numFmtId="0" fontId="19" fillId="0" borderId="0" xfId="0" applyFont="1" applyFill="1" applyBorder="1" applyAlignment="1" applyProtection="1"/>
    <xf numFmtId="4" fontId="19" fillId="0" borderId="0" xfId="0" applyNumberFormat="1" applyFont="1" applyFill="1" applyBorder="1" applyAlignment="1" applyProtection="1"/>
    <xf numFmtId="0" fontId="20" fillId="0" borderId="0" xfId="0" applyFont="1" applyFill="1" applyBorder="1" applyAlignment="1" applyProtection="1">
      <alignment horizontal="center" vertical="top"/>
    </xf>
    <xf numFmtId="0" fontId="20" fillId="0" borderId="0" xfId="0" applyFont="1" applyFill="1" applyBorder="1" applyAlignment="1" applyProtection="1">
      <alignment vertical="top" wrapText="1"/>
    </xf>
    <xf numFmtId="0" fontId="19" fillId="0" borderId="0" xfId="0" applyFont="1" applyFill="1" applyBorder="1" applyAlignment="1" applyProtection="1">
      <alignment horizontal="center"/>
    </xf>
    <xf numFmtId="4" fontId="19" fillId="0" borderId="0" xfId="0" applyNumberFormat="1" applyFont="1" applyFill="1" applyBorder="1" applyAlignment="1" applyProtection="1">
      <alignment horizontal="right"/>
    </xf>
    <xf numFmtId="49" fontId="20" fillId="0" borderId="0" xfId="0" applyNumberFormat="1" applyFont="1" applyFill="1" applyBorder="1" applyAlignment="1" applyProtection="1">
      <alignment horizontal="right" vertical="top"/>
    </xf>
    <xf numFmtId="49" fontId="20" fillId="0" borderId="0" xfId="0" applyNumberFormat="1" applyFont="1" applyFill="1" applyBorder="1" applyAlignment="1" applyProtection="1">
      <alignment horizontal="left" vertical="top"/>
    </xf>
    <xf numFmtId="0" fontId="20" fillId="0" borderId="0" xfId="0" applyFont="1" applyFill="1" applyBorder="1" applyAlignment="1" applyProtection="1">
      <alignment horizontal="center"/>
    </xf>
    <xf numFmtId="49" fontId="20" fillId="0" borderId="0" xfId="0" applyNumberFormat="1" applyFont="1" applyFill="1" applyBorder="1" applyAlignment="1" applyProtection="1">
      <alignment vertical="top" wrapText="1"/>
    </xf>
    <xf numFmtId="49" fontId="20" fillId="0" borderId="0" xfId="0" applyNumberFormat="1" applyFont="1" applyFill="1" applyBorder="1" applyAlignment="1" applyProtection="1">
      <alignment horizontal="right"/>
    </xf>
    <xf numFmtId="49" fontId="20" fillId="0" borderId="0" xfId="0" applyNumberFormat="1" applyFont="1" applyFill="1" applyBorder="1" applyAlignment="1" applyProtection="1">
      <alignment vertical="top"/>
    </xf>
    <xf numFmtId="0" fontId="20" fillId="0" borderId="0" xfId="0" applyFont="1" applyFill="1" applyBorder="1" applyAlignment="1" applyProtection="1"/>
    <xf numFmtId="4" fontId="20" fillId="0" borderId="0" xfId="0" applyNumberFormat="1" applyFont="1" applyFill="1" applyBorder="1" applyAlignment="1" applyProtection="1"/>
    <xf numFmtId="0" fontId="20" fillId="0" borderId="10" xfId="0" applyFont="1" applyFill="1" applyBorder="1" applyAlignment="1" applyProtection="1">
      <alignment horizontal="center"/>
    </xf>
    <xf numFmtId="4" fontId="20" fillId="0" borderId="10" xfId="0" applyNumberFormat="1" applyFont="1" applyFill="1" applyBorder="1" applyAlignment="1" applyProtection="1">
      <alignment horizontal="right"/>
    </xf>
    <xf numFmtId="4" fontId="19" fillId="0" borderId="10" xfId="0" applyNumberFormat="1" applyFont="1" applyFill="1" applyBorder="1" applyAlignment="1" applyProtection="1">
      <alignment horizontal="right"/>
    </xf>
    <xf numFmtId="0" fontId="19" fillId="0" borderId="0" xfId="0" applyFont="1" applyFill="1" applyBorder="1" applyAlignment="1" applyProtection="1">
      <alignment vertical="top" wrapText="1"/>
    </xf>
    <xf numFmtId="4" fontId="20" fillId="0" borderId="11" xfId="0" applyNumberFormat="1" applyFont="1" applyFill="1" applyBorder="1" applyAlignment="1" applyProtection="1">
      <alignment horizontal="right"/>
    </xf>
    <xf numFmtId="0" fontId="19" fillId="0" borderId="0" xfId="0" applyFont="1" applyFill="1" applyBorder="1" applyAlignment="1" applyProtection="1">
      <alignment horizontal="right" vertical="top"/>
    </xf>
    <xf numFmtId="0" fontId="19" fillId="0" borderId="0" xfId="0" applyFont="1" applyFill="1" applyAlignment="1" applyProtection="1"/>
    <xf numFmtId="0" fontId="23" fillId="0" borderId="0" xfId="26" applyFont="1" applyFill="1" applyBorder="1" applyAlignment="1" applyProtection="1">
      <alignment horizontal="center"/>
    </xf>
    <xf numFmtId="0" fontId="23" fillId="0" borderId="0" xfId="26" applyFont="1" applyFill="1" applyBorder="1" applyAlignment="1" applyProtection="1">
      <alignment horizontal="justify" vertical="top" wrapText="1"/>
    </xf>
    <xf numFmtId="0" fontId="19" fillId="0" borderId="0" xfId="0" applyFont="1" applyFill="1" applyBorder="1" applyAlignment="1" applyProtection="1">
      <alignment horizontal="justify" vertical="top" wrapText="1"/>
    </xf>
    <xf numFmtId="0" fontId="19" fillId="0" borderId="0" xfId="0" applyFont="1" applyFill="1" applyBorder="1" applyAlignment="1" applyProtection="1">
      <alignment vertical="top"/>
    </xf>
    <xf numFmtId="0" fontId="23" fillId="0" borderId="0" xfId="30" applyFont="1" applyFill="1" applyBorder="1" applyAlignment="1" applyProtection="1">
      <alignment horizontal="justify" vertical="top" wrapText="1"/>
    </xf>
    <xf numFmtId="0" fontId="23" fillId="0" borderId="0" xfId="30" applyFont="1" applyFill="1" applyBorder="1" applyAlignment="1" applyProtection="1">
      <alignment horizontal="center"/>
    </xf>
    <xf numFmtId="0" fontId="23" fillId="0" borderId="0" xfId="0" applyFont="1" applyAlignment="1" applyProtection="1">
      <alignment horizontal="justify" vertical="top" wrapText="1"/>
    </xf>
    <xf numFmtId="1" fontId="24" fillId="0" borderId="0" xfId="0" applyNumberFormat="1" applyFont="1" applyFill="1" applyBorder="1" applyAlignment="1">
      <alignment horizontal="right" vertical="center" wrapText="1"/>
    </xf>
    <xf numFmtId="4" fontId="23" fillId="0" borderId="0" xfId="0" applyNumberFormat="1" applyFont="1" applyFill="1" applyBorder="1" applyAlignment="1">
      <alignment horizontal="right" wrapText="1"/>
    </xf>
    <xf numFmtId="4" fontId="19" fillId="0" borderId="10" xfId="0" applyNumberFormat="1" applyFont="1" applyFill="1" applyBorder="1" applyAlignment="1" applyProtection="1"/>
    <xf numFmtId="4" fontId="20" fillId="0" borderId="0" xfId="0" applyNumberFormat="1" applyFont="1" applyFill="1" applyBorder="1" applyAlignment="1" applyProtection="1">
      <alignment horizontal="right"/>
    </xf>
    <xf numFmtId="4" fontId="20" fillId="0" borderId="0" xfId="0" applyNumberFormat="1" applyFont="1" applyFill="1" applyBorder="1" applyAlignment="1" applyProtection="1">
      <alignment horizontal="left"/>
    </xf>
    <xf numFmtId="4" fontId="20" fillId="0" borderId="11" xfId="0" applyNumberFormat="1" applyFont="1" applyFill="1" applyBorder="1" applyAlignment="1" applyProtection="1">
      <alignment horizontal="left"/>
    </xf>
    <xf numFmtId="4" fontId="24" fillId="0" borderId="0" xfId="0" applyNumberFormat="1" applyFont="1" applyFill="1" applyAlignment="1">
      <alignment horizontal="left" vertical="top"/>
    </xf>
    <xf numFmtId="0" fontId="23" fillId="0" borderId="0" xfId="0" applyFont="1" applyBorder="1" applyAlignment="1">
      <alignment horizontal="center" vertical="center" wrapText="1"/>
    </xf>
    <xf numFmtId="4" fontId="19" fillId="0" borderId="0" xfId="0" applyNumberFormat="1" applyFont="1" applyFill="1" applyBorder="1" applyAlignment="1" applyProtection="1">
      <alignment horizontal="center" wrapText="1"/>
    </xf>
    <xf numFmtId="4" fontId="19" fillId="0" borderId="0" xfId="0" applyNumberFormat="1" applyFont="1" applyFill="1" applyBorder="1" applyAlignment="1" applyProtection="1">
      <alignment horizontal="center"/>
    </xf>
    <xf numFmtId="0" fontId="23" fillId="0" borderId="0" xfId="26" applyFont="1" applyFill="1" applyBorder="1" applyAlignment="1" applyProtection="1">
      <alignment horizontal="center"/>
      <protection locked="0"/>
    </xf>
    <xf numFmtId="0" fontId="23" fillId="0" borderId="0" xfId="0" applyFont="1" applyFill="1" applyBorder="1" applyAlignment="1" applyProtection="1">
      <alignment horizontal="justify" vertical="top" wrapText="1"/>
    </xf>
    <xf numFmtId="4" fontId="19" fillId="0" borderId="0" xfId="26" applyNumberFormat="1" applyFont="1" applyFill="1" applyBorder="1" applyAlignment="1" applyProtection="1">
      <protection locked="0"/>
    </xf>
    <xf numFmtId="0" fontId="23" fillId="0" borderId="0" xfId="27" applyFont="1" applyFill="1" applyBorder="1" applyAlignment="1" applyProtection="1">
      <alignment horizontal="justify" vertical="top" wrapText="1"/>
      <protection locked="0"/>
    </xf>
    <xf numFmtId="164" fontId="23" fillId="0" borderId="0" xfId="27" applyNumberFormat="1" applyFont="1" applyFill="1" applyBorder="1" applyAlignment="1" applyProtection="1"/>
    <xf numFmtId="0" fontId="23" fillId="0" borderId="0" xfId="28" applyFont="1" applyFill="1" applyBorder="1" applyAlignment="1" applyProtection="1">
      <alignment horizontal="justify" vertical="top" wrapText="1"/>
      <protection locked="0"/>
    </xf>
    <xf numFmtId="4" fontId="24" fillId="0" borderId="13" xfId="0" applyNumberFormat="1" applyFont="1" applyFill="1" applyBorder="1" applyAlignment="1">
      <alignment horizontal="center" vertical="center" wrapText="1"/>
    </xf>
    <xf numFmtId="4" fontId="24" fillId="0" borderId="12" xfId="0" applyNumberFormat="1" applyFont="1" applyFill="1" applyBorder="1"/>
    <xf numFmtId="4" fontId="24" fillId="0" borderId="13" xfId="0" applyNumberFormat="1" applyFont="1" applyFill="1" applyBorder="1" applyAlignment="1">
      <alignment horizontal="right" vertical="center"/>
    </xf>
    <xf numFmtId="4" fontId="23" fillId="0" borderId="11" xfId="0" applyNumberFormat="1" applyFont="1" applyFill="1" applyBorder="1" applyAlignment="1">
      <alignment horizontal="right"/>
    </xf>
    <xf numFmtId="9" fontId="23" fillId="0" borderId="0" xfId="0" applyNumberFormat="1" applyFont="1" applyFill="1"/>
    <xf numFmtId="4" fontId="24" fillId="0" borderId="18" xfId="0" applyNumberFormat="1" applyFont="1" applyFill="1" applyBorder="1" applyAlignment="1">
      <alignment horizontal="center" vertical="center" wrapText="1"/>
    </xf>
    <xf numFmtId="4" fontId="0" fillId="0" borderId="0" xfId="0" applyNumberFormat="1" applyFont="1"/>
    <xf numFmtId="49" fontId="23" fillId="0" borderId="0" xfId="0" applyNumberFormat="1" applyFont="1" applyFill="1" applyAlignment="1" applyProtection="1">
      <alignment horizontal="justify" vertical="top" wrapText="1"/>
    </xf>
    <xf numFmtId="0" fontId="23" fillId="0" borderId="0" xfId="0" applyFont="1" applyFill="1" applyAlignment="1" applyProtection="1">
      <alignment horizontal="center"/>
    </xf>
    <xf numFmtId="4" fontId="19" fillId="0" borderId="0" xfId="0" applyNumberFormat="1" applyFont="1" applyFill="1" applyAlignment="1" applyProtection="1"/>
    <xf numFmtId="0" fontId="19" fillId="0" borderId="0" xfId="28" applyFont="1" applyFill="1" applyBorder="1" applyAlignment="1" applyProtection="1">
      <alignment horizontal="justify" vertical="top" wrapText="1"/>
      <protection locked="0"/>
    </xf>
    <xf numFmtId="0" fontId="23" fillId="0" borderId="0" xfId="28" applyFont="1" applyFill="1" applyBorder="1" applyAlignment="1" applyProtection="1">
      <alignment horizontal="justify" vertical="top" wrapText="1"/>
    </xf>
    <xf numFmtId="0" fontId="20" fillId="0" borderId="0" xfId="0" applyFont="1" applyFill="1" applyBorder="1" applyAlignment="1" applyProtection="1">
      <alignment horizontal="right" vertical="top"/>
    </xf>
    <xf numFmtId="0" fontId="20" fillId="0" borderId="10" xfId="0" applyNumberFormat="1" applyFont="1" applyFill="1" applyBorder="1" applyAlignment="1" applyProtection="1">
      <alignment horizontal="right" vertical="top"/>
    </xf>
    <xf numFmtId="0" fontId="20" fillId="0" borderId="10" xfId="0" applyNumberFormat="1" applyFont="1" applyFill="1" applyBorder="1" applyAlignment="1" applyProtection="1">
      <alignment horizontal="left" vertical="top"/>
    </xf>
    <xf numFmtId="0" fontId="19" fillId="0" borderId="0" xfId="26" applyFont="1" applyFill="1" applyBorder="1" applyAlignment="1" applyProtection="1">
      <alignment horizontal="left" vertical="top" wrapText="1"/>
    </xf>
    <xf numFmtId="4" fontId="19" fillId="0" borderId="0" xfId="0" applyNumberFormat="1" applyFont="1" applyFill="1" applyBorder="1" applyAlignment="1" applyProtection="1">
      <alignment horizontal="right"/>
      <protection locked="0"/>
    </xf>
    <xf numFmtId="0" fontId="20" fillId="0" borderId="0" xfId="0" applyNumberFormat="1" applyFont="1" applyFill="1" applyBorder="1" applyAlignment="1" applyProtection="1">
      <alignment horizontal="right" vertical="top"/>
    </xf>
    <xf numFmtId="0" fontId="20" fillId="0" borderId="0" xfId="0" applyNumberFormat="1" applyFont="1" applyFill="1" applyBorder="1" applyAlignment="1" applyProtection="1">
      <alignment horizontal="left" vertical="top"/>
    </xf>
    <xf numFmtId="0" fontId="19" fillId="0" borderId="0" xfId="26" applyFont="1" applyFill="1" applyBorder="1" applyAlignment="1" applyProtection="1">
      <alignment horizontal="justify" vertical="top" wrapText="1"/>
    </xf>
    <xf numFmtId="0" fontId="0" fillId="0" borderId="0" xfId="0" applyFont="1" applyAlignment="1" applyProtection="1">
      <alignment horizontal="justify" vertical="top" wrapText="1"/>
    </xf>
    <xf numFmtId="4" fontId="23" fillId="0" borderId="0" xfId="26" applyNumberFormat="1" applyFont="1" applyFill="1" applyBorder="1" applyAlignment="1" applyProtection="1"/>
    <xf numFmtId="4" fontId="23" fillId="0" borderId="0" xfId="27" applyNumberFormat="1" applyFont="1" applyFill="1" applyBorder="1" applyAlignment="1" applyProtection="1"/>
    <xf numFmtId="4" fontId="23" fillId="0" borderId="0" xfId="27" applyNumberFormat="1" applyFont="1" applyFill="1" applyBorder="1" applyAlignment="1" applyProtection="1">
      <protection locked="0"/>
    </xf>
    <xf numFmtId="4" fontId="23" fillId="0" borderId="0" xfId="28" applyNumberFormat="1" applyFont="1" applyFill="1" applyBorder="1" applyAlignment="1" applyProtection="1">
      <protection locked="0"/>
    </xf>
    <xf numFmtId="4" fontId="0" fillId="0" borderId="0" xfId="0" applyNumberFormat="1" applyFont="1" applyAlignment="1" applyProtection="1">
      <alignment horizontal="justify" vertical="top" wrapText="1"/>
    </xf>
    <xf numFmtId="4" fontId="23" fillId="0" borderId="0" xfId="30" applyNumberFormat="1" applyFont="1" applyFill="1" applyBorder="1" applyProtection="1"/>
    <xf numFmtId="4" fontId="19" fillId="0" borderId="0" xfId="0" applyNumberFormat="1" applyFont="1" applyFill="1" applyBorder="1" applyAlignment="1" applyProtection="1">
      <protection locked="0"/>
    </xf>
    <xf numFmtId="0" fontId="19" fillId="0" borderId="0" xfId="0" applyNumberFormat="1" applyFont="1" applyFill="1" applyBorder="1" applyAlignment="1" applyProtection="1">
      <alignment horizontal="justify" vertical="top" wrapText="1"/>
    </xf>
    <xf numFmtId="4" fontId="24" fillId="0" borderId="15" xfId="0" applyNumberFormat="1" applyFont="1" applyFill="1" applyBorder="1" applyAlignment="1">
      <alignment horizontal="center" vertical="center" wrapText="1"/>
    </xf>
    <xf numFmtId="4" fontId="24" fillId="0" borderId="16" xfId="0" applyNumberFormat="1" applyFont="1" applyFill="1" applyBorder="1" applyAlignment="1">
      <alignment horizontal="center" vertical="center" wrapText="1"/>
    </xf>
    <xf numFmtId="4" fontId="24" fillId="0" borderId="17" xfId="0" applyNumberFormat="1" applyFont="1" applyFill="1" applyBorder="1" applyAlignment="1">
      <alignment horizontal="center" vertical="center" wrapText="1"/>
    </xf>
    <xf numFmtId="4" fontId="24" fillId="0" borderId="11" xfId="0" applyNumberFormat="1" applyFont="1" applyFill="1" applyBorder="1" applyAlignment="1">
      <alignment horizontal="center" vertical="center" wrapText="1"/>
    </xf>
    <xf numFmtId="4" fontId="24" fillId="0" borderId="19" xfId="0" applyNumberFormat="1" applyFont="1" applyFill="1" applyBorder="1" applyAlignment="1">
      <alignment horizontal="center" vertical="center" wrapText="1"/>
    </xf>
    <xf numFmtId="165" fontId="23" fillId="0" borderId="0" xfId="0" applyNumberFormat="1" applyFont="1" applyFill="1"/>
    <xf numFmtId="4" fontId="23" fillId="0" borderId="0" xfId="0" applyNumberFormat="1" applyFont="1" applyAlignment="1" applyProtection="1"/>
    <xf numFmtId="4" fontId="23" fillId="0" borderId="0" xfId="0" applyNumberFormat="1" applyFont="1" applyAlignment="1" applyProtection="1">
      <alignment horizontal="right"/>
      <protection locked="0"/>
    </xf>
    <xf numFmtId="4" fontId="23" fillId="0" borderId="0" xfId="0" applyNumberFormat="1" applyFont="1" applyAlignment="1" applyProtection="1">
      <alignment horizontal="right"/>
    </xf>
    <xf numFmtId="0" fontId="23" fillId="0" borderId="0" xfId="26" applyFont="1" applyFill="1" applyBorder="1" applyAlignment="1" applyProtection="1">
      <alignment horizontal="justify" vertical="top" wrapText="1"/>
      <protection locked="0"/>
    </xf>
    <xf numFmtId="4" fontId="23" fillId="0" borderId="0" xfId="26" applyNumberFormat="1" applyFont="1" applyFill="1" applyBorder="1" applyAlignment="1" applyProtection="1">
      <protection locked="0"/>
    </xf>
    <xf numFmtId="0" fontId="23" fillId="0" borderId="0" xfId="0" applyNumberFormat="1" applyFont="1" applyFill="1" applyBorder="1" applyAlignment="1" applyProtection="1">
      <alignment horizontal="justify" vertical="top" wrapText="1"/>
    </xf>
    <xf numFmtId="0" fontId="23" fillId="0" borderId="0" xfId="30" applyFont="1" applyFill="1" applyBorder="1" applyAlignment="1" applyProtection="1">
      <alignment horizontal="center"/>
      <protection locked="0"/>
    </xf>
    <xf numFmtId="3" fontId="23" fillId="0" borderId="0" xfId="48" applyFont="1" applyBorder="1" applyAlignment="1" applyProtection="1">
      <alignment horizontal="justify" vertical="top" wrapText="1"/>
      <protection locked="0"/>
    </xf>
    <xf numFmtId="0" fontId="23" fillId="0" borderId="0" xfId="0" applyFont="1" applyBorder="1" applyAlignment="1" applyProtection="1">
      <alignment horizontal="center" wrapText="1"/>
      <protection locked="0"/>
    </xf>
    <xf numFmtId="4" fontId="23" fillId="0" borderId="0" xfId="48" applyNumberFormat="1" applyFont="1" applyBorder="1" applyAlignment="1" applyProtection="1">
      <alignment horizontal="right"/>
    </xf>
    <xf numFmtId="4" fontId="23" fillId="0" borderId="0" xfId="49" applyNumberFormat="1" applyFont="1" applyBorder="1" applyAlignment="1" applyProtection="1">
      <alignment horizontal="right"/>
    </xf>
    <xf numFmtId="164" fontId="23" fillId="0" borderId="0" xfId="26" applyNumberFormat="1" applyFont="1" applyFill="1" applyBorder="1" applyAlignment="1" applyProtection="1">
      <protection locked="0"/>
    </xf>
    <xf numFmtId="164" fontId="23" fillId="0" borderId="0" xfId="28" applyNumberFormat="1" applyFont="1" applyFill="1" applyBorder="1" applyAlignment="1" applyProtection="1">
      <alignment horizontal="right"/>
    </xf>
    <xf numFmtId="164" fontId="23" fillId="0" borderId="0" xfId="28" applyNumberFormat="1" applyFont="1" applyFill="1" applyBorder="1" applyAlignment="1" applyProtection="1">
      <alignment horizontal="right"/>
      <protection locked="0"/>
    </xf>
    <xf numFmtId="0" fontId="23" fillId="0" borderId="0" xfId="0" applyFont="1" applyFill="1" applyAlignment="1" applyProtection="1">
      <alignment horizontal="justify" vertical="top" wrapText="1"/>
    </xf>
    <xf numFmtId="4" fontId="23" fillId="0" borderId="0" xfId="0" applyNumberFormat="1" applyFont="1" applyProtection="1"/>
    <xf numFmtId="0" fontId="23" fillId="0" borderId="0" xfId="0" applyFont="1" applyBorder="1" applyAlignment="1" applyProtection="1">
      <alignment horizontal="justify" vertical="top" wrapText="1"/>
    </xf>
    <xf numFmtId="4" fontId="23" fillId="0" borderId="0" xfId="0" applyNumberFormat="1" applyFont="1" applyFill="1" applyBorder="1" applyAlignment="1" applyProtection="1">
      <alignment horizontal="right"/>
    </xf>
    <xf numFmtId="0" fontId="23" fillId="0" borderId="0" xfId="0" applyFont="1" applyAlignment="1" applyProtection="1">
      <alignment wrapText="1"/>
    </xf>
    <xf numFmtId="0" fontId="19" fillId="0" borderId="0" xfId="0" applyFont="1" applyFill="1" applyBorder="1" applyAlignment="1" applyProtection="1">
      <alignment horizontal="justify" vertical="top"/>
    </xf>
    <xf numFmtId="4" fontId="23" fillId="0" borderId="0" xfId="0" applyNumberFormat="1" applyFont="1" applyAlignment="1" applyProtection="1">
      <alignment horizontal="justify" vertical="top" wrapText="1"/>
    </xf>
    <xf numFmtId="49" fontId="23" fillId="0" borderId="0" xfId="48" applyNumberFormat="1" applyFont="1" applyFill="1" applyBorder="1" applyAlignment="1" applyProtection="1">
      <alignment horizontal="justify" vertical="top" wrapText="1"/>
      <protection locked="0"/>
    </xf>
    <xf numFmtId="0" fontId="23" fillId="0" borderId="0" xfId="0" applyFont="1" applyFill="1" applyBorder="1" applyAlignment="1" applyProtection="1">
      <alignment horizontal="right"/>
    </xf>
    <xf numFmtId="0" fontId="25" fillId="0" borderId="0" xfId="0" applyFont="1" applyFill="1" applyBorder="1" applyAlignment="1" applyProtection="1">
      <alignment horizontal="left"/>
    </xf>
    <xf numFmtId="0" fontId="23" fillId="0" borderId="0" xfId="0" applyFont="1" applyFill="1" applyProtection="1"/>
    <xf numFmtId="4" fontId="23" fillId="0" borderId="0" xfId="0" applyNumberFormat="1" applyFont="1" applyFill="1" applyProtection="1"/>
    <xf numFmtId="4" fontId="23" fillId="0" borderId="0" xfId="0" applyNumberFormat="1" applyFont="1" applyFill="1" applyAlignment="1" applyProtection="1">
      <alignment horizontal="right"/>
    </xf>
    <xf numFmtId="0" fontId="25" fillId="0" borderId="0" xfId="0" applyFont="1" applyFill="1" applyAlignment="1" applyProtection="1">
      <alignment horizontal="right"/>
    </xf>
    <xf numFmtId="0" fontId="23" fillId="0" borderId="0" xfId="0" applyFont="1" applyFill="1" applyAlignment="1" applyProtection="1">
      <alignment wrapText="1"/>
    </xf>
    <xf numFmtId="0" fontId="23" fillId="0" borderId="0" xfId="0" quotePrefix="1" applyFont="1" applyFill="1" applyBorder="1" applyAlignment="1" applyProtection="1">
      <alignment horizontal="left" wrapText="1"/>
    </xf>
    <xf numFmtId="4" fontId="23" fillId="0" borderId="0" xfId="0" applyNumberFormat="1" applyFont="1" applyFill="1" applyAlignment="1" applyProtection="1">
      <alignment horizontal="center"/>
    </xf>
    <xf numFmtId="0" fontId="23" fillId="0" borderId="0" xfId="0" applyFont="1" applyFill="1" applyAlignment="1" applyProtection="1">
      <alignment horizontal="right"/>
    </xf>
    <xf numFmtId="0" fontId="23" fillId="0" borderId="0" xfId="35" applyFont="1" applyFill="1" applyAlignment="1" applyProtection="1">
      <alignment horizontal="right"/>
    </xf>
    <xf numFmtId="0" fontId="23" fillId="0" borderId="0" xfId="35" applyFont="1" applyFill="1" applyProtection="1"/>
    <xf numFmtId="0" fontId="23" fillId="0" borderId="0" xfId="35" applyFont="1" applyFill="1" applyAlignment="1" applyProtection="1">
      <alignment horizontal="center"/>
    </xf>
    <xf numFmtId="4" fontId="23" fillId="0" borderId="0" xfId="35" applyNumberFormat="1" applyFont="1" applyFill="1" applyAlignment="1" applyProtection="1">
      <alignment horizontal="center"/>
    </xf>
    <xf numFmtId="4" fontId="23" fillId="0" borderId="0" xfId="35" applyNumberFormat="1" applyFont="1" applyFill="1" applyAlignment="1" applyProtection="1">
      <alignment horizontal="right"/>
    </xf>
    <xf numFmtId="0" fontId="23" fillId="0" borderId="0" xfId="0" quotePrefix="1" applyFont="1" applyFill="1" applyBorder="1" applyAlignment="1" applyProtection="1">
      <alignment horizontal="left"/>
    </xf>
    <xf numFmtId="0" fontId="23" fillId="0" borderId="0" xfId="0" quotePrefix="1" applyFont="1" applyFill="1" applyProtection="1"/>
    <xf numFmtId="0" fontId="25" fillId="0" borderId="0" xfId="0" applyFont="1" applyFill="1" applyBorder="1" applyAlignment="1" applyProtection="1">
      <alignment horizontal="right"/>
    </xf>
    <xf numFmtId="0" fontId="23" fillId="0" borderId="0" xfId="0" quotePrefix="1" applyFont="1" applyFill="1" applyBorder="1" applyProtection="1"/>
    <xf numFmtId="0" fontId="23" fillId="0" borderId="0" xfId="0" applyFont="1" applyFill="1" applyBorder="1" applyAlignment="1" applyProtection="1">
      <alignment horizontal="center"/>
    </xf>
    <xf numFmtId="4" fontId="23" fillId="0" borderId="0" xfId="0" applyNumberFormat="1" applyFont="1" applyFill="1" applyBorder="1" applyAlignment="1" applyProtection="1">
      <alignment horizontal="center"/>
    </xf>
    <xf numFmtId="0" fontId="23" fillId="0" borderId="10" xfId="0" quotePrefix="1" applyFont="1" applyFill="1" applyBorder="1" applyProtection="1"/>
    <xf numFmtId="0" fontId="23" fillId="0" borderId="10" xfId="0" applyFont="1" applyFill="1" applyBorder="1" applyAlignment="1" applyProtection="1">
      <alignment horizontal="center"/>
    </xf>
    <xf numFmtId="4" fontId="23" fillId="0" borderId="10" xfId="0" applyNumberFormat="1" applyFont="1" applyFill="1" applyBorder="1" applyAlignment="1" applyProtection="1">
      <alignment horizontal="center"/>
    </xf>
    <xf numFmtId="4" fontId="23" fillId="0" borderId="10" xfId="0" applyNumberFormat="1" applyFont="1" applyFill="1" applyBorder="1" applyAlignment="1" applyProtection="1">
      <alignment horizontal="right"/>
    </xf>
    <xf numFmtId="4" fontId="19" fillId="0" borderId="11" xfId="26" applyNumberFormat="1" applyFont="1" applyFill="1" applyBorder="1" applyAlignment="1" applyProtection="1">
      <alignment horizontal="right"/>
      <protection locked="0"/>
    </xf>
    <xf numFmtId="4" fontId="19" fillId="0" borderId="0" xfId="26" applyNumberFormat="1" applyFont="1" applyFill="1" applyBorder="1" applyAlignment="1" applyProtection="1">
      <alignment horizontal="right"/>
      <protection locked="0"/>
    </xf>
    <xf numFmtId="4" fontId="19" fillId="0" borderId="0" xfId="0" applyNumberFormat="1" applyFont="1" applyFill="1" applyAlignment="1" applyProtection="1">
      <alignment horizontal="right"/>
      <protection locked="0"/>
    </xf>
    <xf numFmtId="4" fontId="19" fillId="0" borderId="0" xfId="0" applyNumberFormat="1" applyFont="1" applyAlignment="1" applyProtection="1">
      <alignment horizontal="right"/>
      <protection locked="0"/>
    </xf>
    <xf numFmtId="4" fontId="19" fillId="0" borderId="0" xfId="30" applyNumberFormat="1" applyFont="1" applyFill="1" applyBorder="1" applyAlignment="1" applyProtection="1">
      <alignment horizontal="right"/>
      <protection locked="0"/>
    </xf>
    <xf numFmtId="4" fontId="19" fillId="0" borderId="0" xfId="30" applyNumberFormat="1" applyFont="1" applyFill="1" applyBorder="1" applyProtection="1">
      <protection locked="0"/>
    </xf>
    <xf numFmtId="4" fontId="19" fillId="0" borderId="11" xfId="27" applyNumberFormat="1" applyFont="1" applyFill="1" applyBorder="1" applyAlignment="1" applyProtection="1">
      <alignment horizontal="right"/>
      <protection locked="0"/>
    </xf>
    <xf numFmtId="4" fontId="19" fillId="0" borderId="0" xfId="28" applyNumberFormat="1" applyFont="1" applyFill="1" applyBorder="1" applyAlignment="1" applyProtection="1">
      <alignment horizontal="right"/>
      <protection locked="0"/>
    </xf>
    <xf numFmtId="4" fontId="20" fillId="0" borderId="0" xfId="26" applyNumberFormat="1" applyFont="1" applyFill="1" applyBorder="1" applyAlignment="1" applyProtection="1">
      <alignment horizontal="right" vertical="center"/>
      <protection locked="0"/>
    </xf>
    <xf numFmtId="4" fontId="19" fillId="0" borderId="11" xfId="28" applyNumberFormat="1" applyFont="1" applyFill="1" applyBorder="1" applyAlignment="1" applyProtection="1">
      <alignment horizontal="right"/>
      <protection locked="0"/>
    </xf>
    <xf numFmtId="4" fontId="0" fillId="0" borderId="0" xfId="0" applyNumberFormat="1" applyFont="1" applyAlignment="1" applyProtection="1">
      <alignment horizontal="justify" vertical="top" wrapText="1"/>
      <protection locked="0"/>
    </xf>
    <xf numFmtId="4" fontId="23" fillId="0" borderId="0" xfId="30" applyNumberFormat="1" applyFont="1" applyFill="1" applyBorder="1" applyProtection="1">
      <protection locked="0"/>
    </xf>
    <xf numFmtId="4" fontId="23" fillId="0" borderId="0" xfId="0" applyNumberFormat="1" applyFont="1" applyProtection="1">
      <protection locked="0"/>
    </xf>
    <xf numFmtId="4" fontId="23" fillId="0" borderId="0" xfId="47" applyNumberFormat="1" applyFont="1" applyFill="1" applyBorder="1" applyAlignment="1" applyProtection="1">
      <alignment horizontal="right"/>
      <protection locked="0"/>
    </xf>
    <xf numFmtId="4" fontId="23" fillId="0" borderId="0" xfId="0" applyNumberFormat="1" applyFont="1" applyFill="1" applyProtection="1">
      <protection locked="0"/>
    </xf>
    <xf numFmtId="4" fontId="23" fillId="0" borderId="0" xfId="35" applyNumberFormat="1" applyFont="1" applyFill="1" applyAlignment="1" applyProtection="1">
      <alignment horizontal="center"/>
      <protection locked="0"/>
    </xf>
    <xf numFmtId="4" fontId="23" fillId="0" borderId="0" xfId="0" applyNumberFormat="1" applyFont="1" applyFill="1" applyBorder="1" applyProtection="1">
      <protection locked="0"/>
    </xf>
    <xf numFmtId="4" fontId="23" fillId="0" borderId="10" xfId="0" applyNumberFormat="1" applyFont="1" applyFill="1" applyBorder="1" applyProtection="1">
      <protection locked="0"/>
    </xf>
    <xf numFmtId="10" fontId="19" fillId="0" borderId="0" xfId="0" applyNumberFormat="1" applyFont="1" applyFill="1" applyBorder="1" applyAlignment="1" applyProtection="1">
      <alignment horizontal="right"/>
    </xf>
    <xf numFmtId="0" fontId="20" fillId="0" borderId="0" xfId="0" applyFont="1" applyFill="1" applyBorder="1" applyAlignment="1" applyProtection="1">
      <alignment horizontal="left" vertical="top"/>
    </xf>
    <xf numFmtId="0" fontId="20" fillId="0" borderId="0" xfId="0" applyFont="1" applyFill="1" applyAlignment="1" applyProtection="1">
      <alignment horizontal="left"/>
    </xf>
    <xf numFmtId="0" fontId="19" fillId="0" borderId="0" xfId="26" applyFont="1" applyFill="1" applyBorder="1" applyAlignment="1" applyProtection="1">
      <alignment horizontal="justify" vertical="top" wrapText="1"/>
    </xf>
    <xf numFmtId="0" fontId="0" fillId="0" borderId="0" xfId="0" applyFont="1" applyFill="1" applyAlignment="1" applyProtection="1"/>
    <xf numFmtId="4" fontId="19" fillId="0" borderId="0" xfId="29" applyNumberFormat="1" applyFont="1" applyFill="1" applyBorder="1" applyAlignment="1" applyProtection="1">
      <alignment horizontal="justify" vertical="top" wrapText="1"/>
    </xf>
    <xf numFmtId="0" fontId="0" fillId="0" borderId="0" xfId="0" applyFont="1" applyAlignment="1" applyProtection="1">
      <alignment horizontal="justify" vertical="top" wrapText="1"/>
    </xf>
    <xf numFmtId="4" fontId="24" fillId="32" borderId="14" xfId="0" applyNumberFormat="1" applyFont="1" applyFill="1" applyBorder="1" applyAlignment="1">
      <alignment horizontal="center" wrapText="1"/>
    </xf>
    <xf numFmtId="0" fontId="0" fillId="32" borderId="14" xfId="0" applyFont="1" applyFill="1" applyBorder="1" applyAlignment="1">
      <alignment horizontal="center" wrapText="1"/>
    </xf>
    <xf numFmtId="4" fontId="24" fillId="30" borderId="12" xfId="0" applyNumberFormat="1" applyFont="1" applyFill="1" applyBorder="1" applyAlignment="1">
      <alignment horizontal="center" wrapText="1"/>
    </xf>
    <xf numFmtId="0" fontId="23" fillId="30" borderId="13" xfId="0" applyFont="1" applyFill="1" applyBorder="1" applyAlignment="1">
      <alignment horizontal="center" wrapText="1"/>
    </xf>
    <xf numFmtId="4" fontId="24" fillId="25" borderId="12" xfId="0" applyNumberFormat="1" applyFont="1" applyFill="1" applyBorder="1" applyAlignment="1">
      <alignment horizontal="center" vertical="center" wrapText="1"/>
    </xf>
    <xf numFmtId="4" fontId="24" fillId="25" borderId="11" xfId="0" applyNumberFormat="1" applyFont="1" applyFill="1" applyBorder="1" applyAlignment="1">
      <alignment horizontal="center" vertical="center" wrapText="1"/>
    </xf>
    <xf numFmtId="4" fontId="24" fillId="25" borderId="13" xfId="0" applyNumberFormat="1" applyFont="1" applyFill="1" applyBorder="1" applyAlignment="1">
      <alignment horizontal="center" vertical="center" wrapText="1"/>
    </xf>
    <xf numFmtId="4" fontId="24" fillId="28" borderId="12" xfId="0" applyNumberFormat="1" applyFont="1" applyFill="1" applyBorder="1" applyAlignment="1">
      <alignment horizontal="center" wrapText="1"/>
    </xf>
    <xf numFmtId="0" fontId="23" fillId="28" borderId="11" xfId="0" applyFont="1" applyFill="1" applyBorder="1" applyAlignment="1">
      <alignment horizontal="center" wrapText="1"/>
    </xf>
    <xf numFmtId="0" fontId="23" fillId="28" borderId="13" xfId="0" applyFont="1" applyFill="1" applyBorder="1" applyAlignment="1">
      <alignment horizontal="center" wrapText="1"/>
    </xf>
    <xf numFmtId="4" fontId="24" fillId="0" borderId="14" xfId="0" applyNumberFormat="1" applyFont="1" applyFill="1" applyBorder="1" applyAlignment="1">
      <alignment vertical="center" wrapText="1"/>
    </xf>
    <xf numFmtId="4" fontId="23" fillId="0" borderId="14" xfId="0" applyNumberFormat="1" applyFont="1" applyFill="1" applyBorder="1" applyAlignment="1">
      <alignment vertical="center" wrapText="1"/>
    </xf>
    <xf numFmtId="4" fontId="24" fillId="26" borderId="12" xfId="0" applyNumberFormat="1" applyFont="1" applyFill="1" applyBorder="1" applyAlignment="1">
      <alignment horizontal="center" vertical="center" wrapText="1"/>
    </xf>
    <xf numFmtId="0" fontId="24" fillId="26" borderId="11" xfId="0" applyFont="1" applyFill="1" applyBorder="1" applyAlignment="1">
      <alignment horizontal="center" vertical="center" wrapText="1"/>
    </xf>
    <xf numFmtId="0" fontId="24" fillId="26" borderId="13" xfId="0" applyFont="1" applyFill="1" applyBorder="1" applyAlignment="1">
      <alignment horizontal="center" vertical="center" wrapText="1"/>
    </xf>
    <xf numFmtId="0" fontId="24" fillId="29" borderId="12" xfId="0" applyFont="1" applyFill="1" applyBorder="1" applyAlignment="1">
      <alignment horizontal="center" wrapText="1"/>
    </xf>
    <xf numFmtId="0" fontId="24" fillId="29" borderId="11" xfId="0" applyFont="1" applyFill="1" applyBorder="1" applyAlignment="1">
      <alignment horizontal="center" wrapText="1"/>
    </xf>
    <xf numFmtId="0" fontId="24" fillId="29" borderId="13" xfId="0" applyFont="1" applyFill="1" applyBorder="1" applyAlignment="1">
      <alignment horizontal="center" wrapText="1"/>
    </xf>
    <xf numFmtId="4" fontId="24" fillId="31" borderId="12" xfId="0" applyNumberFormat="1" applyFont="1" applyFill="1" applyBorder="1" applyAlignment="1">
      <alignment horizontal="center" vertical="center" wrapText="1"/>
    </xf>
    <xf numFmtId="0" fontId="23" fillId="31" borderId="11" xfId="0" applyFont="1" applyFill="1" applyBorder="1" applyAlignment="1">
      <alignment horizontal="center" vertical="center" wrapText="1"/>
    </xf>
    <xf numFmtId="0" fontId="23" fillId="31" borderId="13" xfId="0"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4" fontId="24" fillId="27" borderId="12" xfId="0" applyNumberFormat="1" applyFont="1" applyFill="1" applyBorder="1" applyAlignment="1">
      <alignment horizontal="center" vertical="center" wrapText="1"/>
    </xf>
    <xf numFmtId="4" fontId="24" fillId="29" borderId="12" xfId="0" applyNumberFormat="1" applyFont="1" applyFill="1" applyBorder="1" applyAlignment="1">
      <alignment horizontal="center" vertical="center" wrapText="1"/>
    </xf>
    <xf numFmtId="4" fontId="24" fillId="26" borderId="11" xfId="0" applyNumberFormat="1" applyFont="1" applyFill="1" applyBorder="1" applyAlignment="1">
      <alignment horizontal="center" vertical="center" wrapText="1"/>
    </xf>
    <xf numFmtId="0" fontId="20" fillId="0" borderId="0" xfId="26" applyFont="1" applyFill="1" applyBorder="1" applyAlignment="1" applyProtection="1">
      <alignment horizontal="center"/>
    </xf>
    <xf numFmtId="4" fontId="20" fillId="0" borderId="0" xfId="26" applyNumberFormat="1" applyFont="1" applyFill="1" applyBorder="1" applyAlignment="1" applyProtection="1">
      <alignment horizontal="center"/>
    </xf>
    <xf numFmtId="4" fontId="20" fillId="0" borderId="0" xfId="0" applyNumberFormat="1" applyFont="1" applyFill="1" applyBorder="1" applyAlignment="1" applyProtection="1">
      <alignment horizontal="center"/>
    </xf>
    <xf numFmtId="4" fontId="20" fillId="0" borderId="0" xfId="0" applyNumberFormat="1" applyFont="1" applyFill="1" applyBorder="1" applyAlignment="1" applyProtection="1">
      <alignment horizontal="center" wrapText="1"/>
    </xf>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35" builtinId="29" customBuiltin="1"/>
    <cellStyle name="Accent2" xfId="36" builtinId="33" customBuiltin="1"/>
    <cellStyle name="Accent3" xfId="37" builtinId="37" customBuiltin="1"/>
    <cellStyle name="Accent4" xfId="38" builtinId="41" customBuiltin="1"/>
    <cellStyle name="Accent5" xfId="39" builtinId="45" customBuiltin="1"/>
    <cellStyle name="Accent6" xfId="40" builtinId="49" customBuiltin="1"/>
    <cellStyle name="Bad" xfId="44" builtinId="27" customBuiltin="1"/>
    <cellStyle name="Calculation" xfId="43" builtinId="22" customBuiltin="1"/>
    <cellStyle name="Check Cell" xfId="42" builtinId="23" customBuiltin="1"/>
    <cellStyle name="Explanatory Text" xfId="34" builtinId="53" customBuiltin="1"/>
    <cellStyle name="Good" xfId="19" builtinId="26" customBuiltin="1"/>
    <cellStyle name="Heading 1" xfId="22" builtinId="16" customBuiltin="1"/>
    <cellStyle name="Heading 2" xfId="23" builtinId="17" customBuiltin="1"/>
    <cellStyle name="Heading 3" xfId="24" builtinId="18" customBuiltin="1"/>
    <cellStyle name="Heading 4" xfId="25" builtinId="19" customBuiltin="1"/>
    <cellStyle name="Input" xfId="45" builtinId="20" customBuiltin="1"/>
    <cellStyle name="Linked Cell" xfId="41" builtinId="24" customBuiltin="1"/>
    <cellStyle name="Navadno_FORMULA" xfId="49"/>
    <cellStyle name="Navadno_GRADBENO-OBRT.DELA" xfId="26"/>
    <cellStyle name="Navadno_KERAMIČARSKA DELA" xfId="27"/>
    <cellStyle name="Navadno_List1" xfId="48"/>
    <cellStyle name="Navadno_SLIKOPLESKARSKA DELA" xfId="28"/>
    <cellStyle name="Navadno_TLAKARSKA DELA" xfId="29"/>
    <cellStyle name="Navadno_VRATA IN OKNA" xfId="30"/>
    <cellStyle name="Neutral" xfId="31" builtinId="28" customBuiltin="1"/>
    <cellStyle name="Normal" xfId="0" builtinId="0"/>
    <cellStyle name="normal 2" xfId="47"/>
    <cellStyle name="Note" xfId="32" builtinId="10" customBuiltin="1"/>
    <cellStyle name="Output" xfId="20" builtinId="21" customBuiltin="1"/>
    <cellStyle name="Title" xfId="21" builtinId="15" customBuiltin="1"/>
    <cellStyle name="Total" xfId="46" builtinId="25" customBuiltin="1"/>
    <cellStyle name="Warning Text" xfId="33" builtinId="11" customBuiltin="1"/>
  </cellStyles>
  <dxfs count="0"/>
  <tableStyles count="0" defaultTableStyle="TableStyleMedium9" defaultPivotStyle="PivotStyleLight16"/>
  <colors>
    <mruColors>
      <color rgb="FF9999FF"/>
      <color rgb="FFFFFF66"/>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L302"/>
  <sheetViews>
    <sheetView showZeros="0" tabSelected="1" topLeftCell="A13" zoomScaleNormal="100" workbookViewId="0">
      <selection activeCell="G33" sqref="G33"/>
    </sheetView>
  </sheetViews>
  <sheetFormatPr defaultColWidth="6" defaultRowHeight="14.5" x14ac:dyDescent="0.35"/>
  <cols>
    <col min="1" max="1" width="4" style="105" customWidth="1"/>
    <col min="2" max="2" width="58" style="103" customWidth="1"/>
    <col min="3" max="3" width="6.54296875" style="90" bestFit="1" customWidth="1"/>
    <col min="4" max="4" width="9.453125" style="91" customWidth="1"/>
    <col min="5" max="5" width="8.54296875" style="91" customWidth="1"/>
    <col min="6" max="6" width="16.81640625" style="91" bestFit="1" customWidth="1"/>
    <col min="7" max="7" width="19.453125" style="87" customWidth="1"/>
    <col min="8" max="8" width="15.54296875" style="87" customWidth="1"/>
    <col min="9" max="9" width="9.1796875" style="87" customWidth="1"/>
    <col min="10" max="10" width="6.54296875" style="87" bestFit="1" customWidth="1"/>
    <col min="11" max="12" width="9.1796875" style="87" customWidth="1"/>
    <col min="13" max="252" width="9.1796875" style="86" customWidth="1"/>
    <col min="253" max="253" width="3.26953125" style="86" customWidth="1"/>
    <col min="254" max="254" width="0.1796875" style="86" customWidth="1"/>
    <col min="255" max="255" width="37.54296875" style="86" customWidth="1"/>
    <col min="256" max="16384" width="6" style="86"/>
  </cols>
  <sheetData>
    <row r="1" spans="1:12" x14ac:dyDescent="0.35">
      <c r="A1" s="231" t="s">
        <v>1</v>
      </c>
      <c r="B1" s="232"/>
      <c r="C1" s="232"/>
      <c r="D1" s="232"/>
      <c r="E1" s="232"/>
      <c r="F1" s="232"/>
    </row>
    <row r="2" spans="1:12" x14ac:dyDescent="0.35">
      <c r="A2" s="231" t="s">
        <v>123</v>
      </c>
      <c r="B2" s="232"/>
      <c r="C2" s="232"/>
      <c r="D2" s="232"/>
      <c r="E2" s="232"/>
      <c r="F2" s="232"/>
    </row>
    <row r="3" spans="1:12" x14ac:dyDescent="0.35">
      <c r="A3" s="231" t="s">
        <v>68</v>
      </c>
      <c r="B3" s="232"/>
      <c r="C3" s="232"/>
      <c r="D3" s="232"/>
      <c r="E3" s="232"/>
      <c r="F3" s="232"/>
    </row>
    <row r="5" spans="1:12" x14ac:dyDescent="0.35">
      <c r="A5" s="88" t="s">
        <v>27</v>
      </c>
      <c r="B5" s="89" t="s">
        <v>69</v>
      </c>
      <c r="F5" s="122" t="s">
        <v>66</v>
      </c>
      <c r="G5" s="122" t="s">
        <v>67</v>
      </c>
      <c r="H5" s="123" t="s">
        <v>41</v>
      </c>
    </row>
    <row r="7" spans="1:12" x14ac:dyDescent="0.35">
      <c r="A7" s="92" t="str">
        <f>A39</f>
        <v>I.</v>
      </c>
      <c r="B7" s="93" t="str">
        <f>B39</f>
        <v>RUŠITVENA IN ODSTRANITVENA DELA</v>
      </c>
      <c r="C7" s="94"/>
      <c r="F7" s="91">
        <f>F73</f>
        <v>0</v>
      </c>
      <c r="G7" s="91">
        <f>G73</f>
        <v>0</v>
      </c>
      <c r="H7" s="87">
        <f>F7+G7</f>
        <v>0</v>
      </c>
    </row>
    <row r="8" spans="1:12" x14ac:dyDescent="0.35">
      <c r="A8" s="92" t="str">
        <f>A75</f>
        <v>II.</v>
      </c>
      <c r="B8" s="93" t="str">
        <f>B75</f>
        <v>ZEMELJSKA DELA</v>
      </c>
      <c r="C8" s="94"/>
      <c r="F8" s="91">
        <f>F91</f>
        <v>0</v>
      </c>
      <c r="G8" s="91">
        <f>G91</f>
        <v>0</v>
      </c>
      <c r="H8" s="87">
        <f t="shared" ref="H8:H19" si="0">F8+G8</f>
        <v>0</v>
      </c>
    </row>
    <row r="9" spans="1:12" x14ac:dyDescent="0.35">
      <c r="A9" s="92" t="str">
        <f>A93</f>
        <v>III.</v>
      </c>
      <c r="B9" s="89" t="str">
        <f>B93</f>
        <v>ZIDARSKA DELA</v>
      </c>
      <c r="C9" s="94"/>
      <c r="F9" s="91">
        <f>F114</f>
        <v>0</v>
      </c>
      <c r="G9" s="91">
        <f>G114</f>
        <v>0</v>
      </c>
      <c r="H9" s="87">
        <f t="shared" si="0"/>
        <v>0</v>
      </c>
    </row>
    <row r="10" spans="1:12" x14ac:dyDescent="0.35">
      <c r="A10" s="92" t="str">
        <f>A116</f>
        <v>IV.</v>
      </c>
      <c r="B10" s="95" t="str">
        <f>B116</f>
        <v>TESARSKA DELA</v>
      </c>
      <c r="C10" s="94"/>
      <c r="F10" s="91">
        <f>F124</f>
        <v>0</v>
      </c>
      <c r="G10" s="91">
        <f>G124</f>
        <v>0</v>
      </c>
      <c r="H10" s="87">
        <f t="shared" si="0"/>
        <v>0</v>
      </c>
    </row>
    <row r="11" spans="1:12" x14ac:dyDescent="0.35">
      <c r="A11" s="92" t="str">
        <f>A126</f>
        <v>V.</v>
      </c>
      <c r="B11" s="95" t="str">
        <f>B126</f>
        <v>FASADERSKA DELA</v>
      </c>
      <c r="C11" s="94"/>
      <c r="F11" s="91">
        <f>F141</f>
        <v>0</v>
      </c>
      <c r="G11" s="91">
        <f>G141</f>
        <v>0</v>
      </c>
      <c r="H11" s="87">
        <f t="shared" si="0"/>
        <v>0</v>
      </c>
    </row>
    <row r="12" spans="1:12" x14ac:dyDescent="0.35">
      <c r="A12" s="92" t="str">
        <f>A144</f>
        <v>VI.</v>
      </c>
      <c r="B12" s="93" t="str">
        <f>B144</f>
        <v>KLEPARSKA DELA</v>
      </c>
      <c r="C12" s="94"/>
      <c r="F12" s="91">
        <f>F152</f>
        <v>0</v>
      </c>
      <c r="G12" s="91">
        <f>G152</f>
        <v>0</v>
      </c>
      <c r="H12" s="87">
        <f t="shared" si="0"/>
        <v>0</v>
      </c>
    </row>
    <row r="13" spans="1:12" x14ac:dyDescent="0.35">
      <c r="A13" s="92" t="str">
        <f>A154</f>
        <v>VII.</v>
      </c>
      <c r="B13" s="93" t="str">
        <f>B154</f>
        <v>KERAMIČARSKA DELA</v>
      </c>
      <c r="C13" s="94"/>
      <c r="F13" s="91">
        <f>F158</f>
        <v>0</v>
      </c>
      <c r="G13" s="91">
        <f>G158</f>
        <v>0</v>
      </c>
      <c r="H13" s="87">
        <f t="shared" si="0"/>
        <v>0</v>
      </c>
    </row>
    <row r="14" spans="1:12" x14ac:dyDescent="0.35">
      <c r="A14" s="92" t="str">
        <f>A162</f>
        <v>VIII.</v>
      </c>
      <c r="B14" s="93" t="str">
        <f>B162</f>
        <v>SLIKOPLESKARSKA DELA</v>
      </c>
      <c r="C14" s="94"/>
      <c r="F14" s="91">
        <f>F170</f>
        <v>0</v>
      </c>
      <c r="G14" s="91">
        <f>G170</f>
        <v>0</v>
      </c>
      <c r="H14" s="87">
        <f t="shared" si="0"/>
        <v>0</v>
      </c>
    </row>
    <row r="15" spans="1:12" s="98" customFormat="1" x14ac:dyDescent="0.35">
      <c r="A15" s="96" t="str">
        <f>A172</f>
        <v>IX.</v>
      </c>
      <c r="B15" s="97" t="str">
        <f>B172</f>
        <v>STAVBNO POHIŠTVO</v>
      </c>
      <c r="D15" s="99"/>
      <c r="E15" s="99"/>
      <c r="F15" s="87">
        <f>F177</f>
        <v>0</v>
      </c>
      <c r="G15" s="87">
        <f>G177</f>
        <v>0</v>
      </c>
      <c r="H15" s="87">
        <f t="shared" si="0"/>
        <v>0</v>
      </c>
      <c r="I15" s="99"/>
      <c r="J15" s="99"/>
      <c r="K15" s="99"/>
      <c r="L15" s="99"/>
    </row>
    <row r="16" spans="1:12" x14ac:dyDescent="0.35">
      <c r="A16" s="92" t="str">
        <f>A179</f>
        <v>X.</v>
      </c>
      <c r="B16" s="93" t="str">
        <f>B179</f>
        <v>RAZNA DELA</v>
      </c>
      <c r="C16" s="94"/>
      <c r="D16" s="117"/>
      <c r="E16" s="117"/>
      <c r="F16" s="91">
        <f>F202</f>
        <v>0</v>
      </c>
      <c r="G16" s="91">
        <f>G202</f>
        <v>0</v>
      </c>
      <c r="H16" s="87">
        <f t="shared" si="0"/>
        <v>0</v>
      </c>
    </row>
    <row r="17" spans="1:8" x14ac:dyDescent="0.35">
      <c r="A17" s="147" t="str">
        <f>A204</f>
        <v>XI.</v>
      </c>
      <c r="B17" s="148" t="str">
        <f>B204</f>
        <v xml:space="preserve">RAVNA NEPOHODNA STREHA </v>
      </c>
      <c r="C17" s="94"/>
      <c r="D17" s="117"/>
      <c r="E17" s="117"/>
      <c r="F17" s="91">
        <f>F240</f>
        <v>0</v>
      </c>
      <c r="G17" s="91">
        <f>G240</f>
        <v>0</v>
      </c>
      <c r="H17" s="87">
        <f t="shared" si="0"/>
        <v>0</v>
      </c>
    </row>
    <row r="18" spans="1:8" x14ac:dyDescent="0.35">
      <c r="A18" s="147" t="str">
        <f>A242</f>
        <v>XII.</v>
      </c>
      <c r="B18" s="148" t="str">
        <f>B242</f>
        <v>PREZRAČEVANJE</v>
      </c>
      <c r="C18" s="94"/>
      <c r="D18" s="117"/>
      <c r="E18" s="117"/>
      <c r="F18" s="91">
        <f>F296</f>
        <v>0</v>
      </c>
      <c r="G18" s="91"/>
      <c r="H18" s="87">
        <f t="shared" si="0"/>
        <v>0</v>
      </c>
    </row>
    <row r="19" spans="1:8" x14ac:dyDescent="0.35">
      <c r="A19" s="143" t="str">
        <f>A298</f>
        <v>XII.</v>
      </c>
      <c r="B19" s="144" t="str">
        <f>B298</f>
        <v xml:space="preserve">HIDRAVLIČNO URAVNOTEŽENJE </v>
      </c>
      <c r="C19" s="100"/>
      <c r="D19" s="101"/>
      <c r="E19" s="101"/>
      <c r="F19" s="102">
        <f>F302</f>
        <v>0</v>
      </c>
      <c r="G19" s="102"/>
      <c r="H19" s="116">
        <f t="shared" si="0"/>
        <v>0</v>
      </c>
    </row>
    <row r="21" spans="1:8" x14ac:dyDescent="0.35">
      <c r="A21" s="50"/>
      <c r="D21" s="91" t="s">
        <v>2</v>
      </c>
      <c r="F21" s="91">
        <f>SUM(F7:F20)</f>
        <v>0</v>
      </c>
      <c r="G21" s="91">
        <f>SUM(G7:G20)</f>
        <v>0</v>
      </c>
      <c r="H21" s="91">
        <f>SUM(H7:H20)</f>
        <v>0</v>
      </c>
    </row>
    <row r="22" spans="1:8" x14ac:dyDescent="0.35">
      <c r="A22" s="50"/>
      <c r="D22" s="91" t="s">
        <v>75</v>
      </c>
      <c r="E22" s="230">
        <v>9.5000000000000001E-2</v>
      </c>
      <c r="F22" s="91">
        <f>F21*$E$22</f>
        <v>0</v>
      </c>
      <c r="G22" s="91">
        <f>G21*$E$22</f>
        <v>0</v>
      </c>
      <c r="H22" s="91">
        <f>H21*$E$22</f>
        <v>0</v>
      </c>
    </row>
    <row r="23" spans="1:8" x14ac:dyDescent="0.35">
      <c r="A23" s="50"/>
      <c r="D23" s="117"/>
      <c r="E23" s="117"/>
      <c r="F23" s="117"/>
      <c r="G23" s="117"/>
      <c r="H23" s="117"/>
    </row>
    <row r="24" spans="1:8" x14ac:dyDescent="0.35">
      <c r="A24" s="50"/>
      <c r="D24" s="119" t="s">
        <v>76</v>
      </c>
      <c r="E24" s="104"/>
      <c r="F24" s="104">
        <f>SUM(F21:F23)</f>
        <v>0</v>
      </c>
      <c r="G24" s="104">
        <f>SUM(G21:G23)</f>
        <v>0</v>
      </c>
      <c r="H24" s="104">
        <f>SUM(H21:H23)</f>
        <v>0</v>
      </c>
    </row>
    <row r="25" spans="1:8" x14ac:dyDescent="0.35">
      <c r="A25" s="50"/>
      <c r="D25" s="118"/>
      <c r="E25" s="117"/>
      <c r="F25" s="117"/>
      <c r="G25" s="117"/>
      <c r="H25" s="117"/>
    </row>
    <row r="26" spans="1:8" x14ac:dyDescent="0.35">
      <c r="A26" s="50"/>
      <c r="D26" s="118"/>
      <c r="E26" s="117"/>
      <c r="F26" s="117"/>
      <c r="G26" s="117"/>
      <c r="H26" s="117"/>
    </row>
    <row r="27" spans="1:8" x14ac:dyDescent="0.35">
      <c r="A27" s="50"/>
      <c r="D27" s="118"/>
      <c r="E27" s="117"/>
      <c r="F27" s="117"/>
      <c r="G27" s="117"/>
      <c r="H27" s="117"/>
    </row>
    <row r="28" spans="1:8" x14ac:dyDescent="0.35">
      <c r="A28" s="50"/>
      <c r="D28" s="118"/>
      <c r="E28" s="117"/>
      <c r="F28" s="117"/>
      <c r="G28" s="117"/>
      <c r="H28" s="117"/>
    </row>
    <row r="29" spans="1:8" x14ac:dyDescent="0.35">
      <c r="A29" s="50"/>
      <c r="D29" s="118"/>
      <c r="E29" s="117"/>
      <c r="F29" s="117"/>
      <c r="G29" s="117"/>
      <c r="H29" s="117"/>
    </row>
    <row r="30" spans="1:8" x14ac:dyDescent="0.35">
      <c r="A30" s="50"/>
      <c r="D30" s="118"/>
      <c r="E30" s="117"/>
      <c r="F30" s="117"/>
      <c r="G30" s="117"/>
      <c r="H30" s="117"/>
    </row>
    <row r="31" spans="1:8" x14ac:dyDescent="0.35">
      <c r="A31" s="50"/>
      <c r="D31" s="118"/>
      <c r="E31" s="117"/>
      <c r="F31" s="117"/>
      <c r="G31" s="117"/>
      <c r="H31" s="117"/>
    </row>
    <row r="32" spans="1:8" x14ac:dyDescent="0.35">
      <c r="A32" s="50"/>
      <c r="D32" s="118"/>
      <c r="E32" s="117"/>
      <c r="F32" s="117"/>
      <c r="G32" s="117"/>
      <c r="H32" s="117"/>
    </row>
    <row r="33" spans="1:8" x14ac:dyDescent="0.35">
      <c r="A33" s="50"/>
      <c r="D33" s="118"/>
      <c r="E33" s="117"/>
      <c r="F33" s="117"/>
      <c r="G33" s="117"/>
      <c r="H33" s="117"/>
    </row>
    <row r="34" spans="1:8" x14ac:dyDescent="0.35">
      <c r="A34" s="50"/>
      <c r="D34" s="118"/>
      <c r="E34" s="117"/>
      <c r="F34" s="117"/>
      <c r="G34" s="117"/>
      <c r="H34" s="117"/>
    </row>
    <row r="35" spans="1:8" x14ac:dyDescent="0.35">
      <c r="A35" s="50"/>
      <c r="D35" s="118"/>
      <c r="E35" s="117"/>
      <c r="F35" s="117"/>
      <c r="G35" s="117"/>
      <c r="H35" s="117"/>
    </row>
    <row r="36" spans="1:8" x14ac:dyDescent="0.35">
      <c r="B36" s="3" t="s">
        <v>3</v>
      </c>
      <c r="C36" s="6"/>
      <c r="D36" s="1"/>
      <c r="E36" s="1"/>
    </row>
    <row r="37" spans="1:8" ht="179.25" customHeight="1" x14ac:dyDescent="0.35">
      <c r="B37" s="233" t="s">
        <v>36</v>
      </c>
      <c r="C37" s="234"/>
      <c r="D37" s="234"/>
      <c r="E37" s="234"/>
      <c r="F37" s="234"/>
    </row>
    <row r="38" spans="1:8" x14ac:dyDescent="0.35">
      <c r="B38" s="149"/>
      <c r="C38" s="106"/>
      <c r="D38" s="139"/>
      <c r="E38" s="139"/>
      <c r="F38" s="139"/>
    </row>
    <row r="39" spans="1:8" x14ac:dyDescent="0.35">
      <c r="A39" s="2" t="s">
        <v>0</v>
      </c>
      <c r="B39" s="3" t="s">
        <v>29</v>
      </c>
      <c r="C39" s="6"/>
      <c r="D39" s="1"/>
      <c r="E39" s="1"/>
      <c r="F39" s="266" t="s">
        <v>66</v>
      </c>
      <c r="G39" s="266" t="s">
        <v>67</v>
      </c>
    </row>
    <row r="40" spans="1:8" x14ac:dyDescent="0.35">
      <c r="A40" s="2"/>
      <c r="B40" s="3"/>
      <c r="C40" s="263" t="s">
        <v>261</v>
      </c>
      <c r="D40" s="62" t="s">
        <v>262</v>
      </c>
      <c r="E40" s="264" t="s">
        <v>263</v>
      </c>
      <c r="F40" s="265" t="s">
        <v>264</v>
      </c>
      <c r="G40" s="265" t="s">
        <v>264</v>
      </c>
    </row>
    <row r="41" spans="1:8" ht="87" x14ac:dyDescent="0.35">
      <c r="A41" s="50"/>
      <c r="B41" s="113" t="s">
        <v>56</v>
      </c>
      <c r="C41" s="107"/>
      <c r="D41" s="32"/>
      <c r="E41" s="32"/>
      <c r="F41" s="32"/>
    </row>
    <row r="42" spans="1:8" x14ac:dyDescent="0.35">
      <c r="A42" s="50"/>
      <c r="B42" s="113"/>
      <c r="C42" s="107"/>
      <c r="D42" s="32"/>
      <c r="E42" s="32"/>
      <c r="F42" s="32"/>
    </row>
    <row r="43" spans="1:8" ht="43.5" x14ac:dyDescent="0.35">
      <c r="A43" s="50" t="s">
        <v>4</v>
      </c>
      <c r="B43" s="108" t="s">
        <v>160</v>
      </c>
      <c r="C43" s="107"/>
      <c r="D43" s="32"/>
      <c r="E43" s="126"/>
      <c r="F43" s="32"/>
    </row>
    <row r="44" spans="1:8" x14ac:dyDescent="0.35">
      <c r="A44" s="50"/>
      <c r="B44" s="108" t="s">
        <v>199</v>
      </c>
      <c r="C44" s="107" t="s">
        <v>8</v>
      </c>
      <c r="D44" s="32">
        <f>'Izračuni_pred izmere'!H219</f>
        <v>53</v>
      </c>
      <c r="E44" s="126"/>
      <c r="F44" s="32">
        <f>D44*E44</f>
        <v>0</v>
      </c>
    </row>
    <row r="45" spans="1:8" x14ac:dyDescent="0.35">
      <c r="A45" s="50"/>
      <c r="B45" s="108"/>
      <c r="C45" s="107"/>
      <c r="D45" s="32"/>
      <c r="E45" s="126"/>
      <c r="F45" s="32"/>
    </row>
    <row r="46" spans="1:8" ht="29" x14ac:dyDescent="0.35">
      <c r="A46" s="50" t="s">
        <v>31</v>
      </c>
      <c r="B46" s="108" t="s">
        <v>141</v>
      </c>
      <c r="C46" s="107" t="s">
        <v>8</v>
      </c>
      <c r="D46" s="32">
        <v>1</v>
      </c>
      <c r="E46" s="126"/>
      <c r="F46" s="32">
        <f>D46*E46</f>
        <v>0</v>
      </c>
    </row>
    <row r="47" spans="1:8" x14ac:dyDescent="0.35">
      <c r="A47" s="50"/>
      <c r="B47" s="108"/>
      <c r="C47" s="107"/>
      <c r="D47" s="32"/>
      <c r="E47" s="126"/>
      <c r="F47" s="32"/>
    </row>
    <row r="48" spans="1:8" ht="43.5" x14ac:dyDescent="0.35">
      <c r="A48" s="50" t="s">
        <v>32</v>
      </c>
      <c r="B48" s="108" t="s">
        <v>134</v>
      </c>
      <c r="C48" s="107" t="s">
        <v>8</v>
      </c>
      <c r="D48" s="151">
        <f>'Izračuni_pred izmere'!I219</f>
        <v>10</v>
      </c>
      <c r="E48" s="169"/>
      <c r="F48" s="151">
        <f>D48*E48</f>
        <v>0</v>
      </c>
    </row>
    <row r="49" spans="1:6" x14ac:dyDescent="0.35">
      <c r="A49" s="50"/>
      <c r="B49" s="108"/>
      <c r="C49" s="107"/>
      <c r="D49" s="151"/>
      <c r="E49" s="169"/>
      <c r="F49" s="151"/>
    </row>
    <row r="50" spans="1:6" ht="43.5" x14ac:dyDescent="0.35">
      <c r="A50" s="50" t="s">
        <v>47</v>
      </c>
      <c r="B50" s="109" t="s">
        <v>135</v>
      </c>
      <c r="C50" s="107" t="s">
        <v>81</v>
      </c>
      <c r="D50" s="32">
        <f>'Izračuni_pred izmere'!J219</f>
        <v>143.16</v>
      </c>
      <c r="E50" s="126"/>
      <c r="F50" s="32">
        <f>D50*E50</f>
        <v>0</v>
      </c>
    </row>
    <row r="51" spans="1:6" x14ac:dyDescent="0.35">
      <c r="A51" s="50"/>
      <c r="B51" s="109"/>
      <c r="C51" s="107"/>
      <c r="D51" s="32"/>
      <c r="E51" s="126"/>
      <c r="F51" s="32"/>
    </row>
    <row r="52" spans="1:6" ht="29" x14ac:dyDescent="0.35">
      <c r="A52" s="50" t="s">
        <v>50</v>
      </c>
      <c r="B52" s="109" t="s">
        <v>137</v>
      </c>
      <c r="C52" s="107" t="s">
        <v>81</v>
      </c>
      <c r="D52" s="32">
        <f>'Izračuni_pred izmere'!K219</f>
        <v>192.39</v>
      </c>
      <c r="E52" s="126"/>
      <c r="F52" s="32">
        <f>D52*E52</f>
        <v>0</v>
      </c>
    </row>
    <row r="53" spans="1:6" x14ac:dyDescent="0.35">
      <c r="A53" s="50"/>
      <c r="B53" s="109"/>
      <c r="C53" s="107"/>
      <c r="D53" s="32"/>
      <c r="E53" s="126"/>
      <c r="F53" s="32"/>
    </row>
    <row r="54" spans="1:6" ht="43.5" x14ac:dyDescent="0.35">
      <c r="A54" s="50" t="s">
        <v>55</v>
      </c>
      <c r="B54" s="109" t="s">
        <v>139</v>
      </c>
      <c r="C54" s="107" t="s">
        <v>8</v>
      </c>
      <c r="D54" s="32">
        <f>'Izračuni_pred izmere'!L219</f>
        <v>53</v>
      </c>
      <c r="E54" s="126"/>
      <c r="F54" s="32">
        <f>D54*E54</f>
        <v>0</v>
      </c>
    </row>
    <row r="55" spans="1:6" x14ac:dyDescent="0.35">
      <c r="A55" s="50"/>
      <c r="B55" s="109"/>
      <c r="C55" s="107"/>
      <c r="D55" s="32"/>
      <c r="E55" s="126"/>
      <c r="F55" s="32"/>
    </row>
    <row r="56" spans="1:6" ht="58" x14ac:dyDescent="0.35">
      <c r="A56" s="50" t="s">
        <v>129</v>
      </c>
      <c r="B56" s="108" t="s">
        <v>193</v>
      </c>
      <c r="C56" s="107" t="s">
        <v>8</v>
      </c>
      <c r="D56" s="151">
        <v>2</v>
      </c>
      <c r="E56" s="169"/>
      <c r="F56" s="151">
        <f>D56*E56</f>
        <v>0</v>
      </c>
    </row>
    <row r="57" spans="1:6" x14ac:dyDescent="0.35">
      <c r="A57" s="50"/>
      <c r="B57" s="109"/>
      <c r="C57" s="107"/>
      <c r="D57" s="32"/>
      <c r="E57" s="126"/>
      <c r="F57" s="32"/>
    </row>
    <row r="58" spans="1:6" ht="43.5" x14ac:dyDescent="0.35">
      <c r="A58" s="105">
        <v>8</v>
      </c>
      <c r="B58" s="108" t="s">
        <v>161</v>
      </c>
      <c r="C58" s="107" t="s">
        <v>81</v>
      </c>
      <c r="D58" s="151">
        <f>'Izračuni_pred izmere'!M219</f>
        <v>104.06</v>
      </c>
      <c r="E58" s="169"/>
      <c r="F58" s="151">
        <f>D58*E58</f>
        <v>0</v>
      </c>
    </row>
    <row r="59" spans="1:6" x14ac:dyDescent="0.35">
      <c r="B59" s="108"/>
      <c r="C59" s="107"/>
      <c r="D59" s="151"/>
      <c r="E59" s="169"/>
      <c r="F59" s="151"/>
    </row>
    <row r="60" spans="1:6" ht="43.5" x14ac:dyDescent="0.35">
      <c r="A60" s="105">
        <v>9</v>
      </c>
      <c r="B60" s="109" t="s">
        <v>172</v>
      </c>
      <c r="C60" s="107" t="s">
        <v>8</v>
      </c>
      <c r="D60" s="151">
        <f>1+2+1</f>
        <v>4</v>
      </c>
      <c r="E60" s="169"/>
      <c r="F60" s="151">
        <f>D60*E60</f>
        <v>0</v>
      </c>
    </row>
    <row r="61" spans="1:6" x14ac:dyDescent="0.35">
      <c r="B61" s="109"/>
      <c r="C61" s="107"/>
      <c r="D61" s="151"/>
      <c r="E61" s="169"/>
      <c r="F61" s="151"/>
    </row>
    <row r="62" spans="1:6" ht="43.5" x14ac:dyDescent="0.35">
      <c r="A62" s="105">
        <v>10</v>
      </c>
      <c r="B62" s="109" t="s">
        <v>179</v>
      </c>
      <c r="C62" s="107" t="s">
        <v>8</v>
      </c>
      <c r="D62" s="151">
        <v>1</v>
      </c>
      <c r="E62" s="169"/>
      <c r="F62" s="151">
        <f>D62*E62</f>
        <v>0</v>
      </c>
    </row>
    <row r="63" spans="1:6" x14ac:dyDescent="0.35">
      <c r="B63" s="108"/>
      <c r="C63" s="107"/>
      <c r="D63" s="151"/>
      <c r="E63" s="169"/>
      <c r="F63" s="151"/>
    </row>
    <row r="64" spans="1:6" ht="72.5" x14ac:dyDescent="0.35">
      <c r="A64" s="105">
        <v>11</v>
      </c>
      <c r="B64" s="108" t="s">
        <v>194</v>
      </c>
      <c r="C64" s="107" t="s">
        <v>80</v>
      </c>
      <c r="D64" s="151">
        <f>'Izračuni_pred izmere'!N219</f>
        <v>18.91</v>
      </c>
      <c r="E64" s="169"/>
      <c r="F64" s="151">
        <f>D64*E64</f>
        <v>0</v>
      </c>
    </row>
    <row r="65" spans="1:7" x14ac:dyDescent="0.35">
      <c r="B65" s="149"/>
      <c r="C65" s="107"/>
      <c r="D65" s="151"/>
      <c r="E65" s="169"/>
      <c r="F65" s="151"/>
    </row>
    <row r="66" spans="1:7" ht="130.5" x14ac:dyDescent="0.35">
      <c r="A66" s="105">
        <v>12</v>
      </c>
      <c r="B66" s="108" t="s">
        <v>243</v>
      </c>
      <c r="C66" s="107" t="s">
        <v>80</v>
      </c>
      <c r="D66" s="151">
        <f>'Izračuni_pred izmere'!O219</f>
        <v>25.51</v>
      </c>
      <c r="E66" s="169"/>
      <c r="F66" s="46">
        <f>D66*E66</f>
        <v>0</v>
      </c>
    </row>
    <row r="67" spans="1:7" x14ac:dyDescent="0.35">
      <c r="B67" s="108"/>
      <c r="C67" s="107"/>
      <c r="D67" s="151"/>
      <c r="E67" s="169"/>
      <c r="G67" s="46"/>
    </row>
    <row r="68" spans="1:7" ht="43.5" x14ac:dyDescent="0.35">
      <c r="A68" s="105">
        <v>13</v>
      </c>
      <c r="B68" s="108" t="s">
        <v>228</v>
      </c>
      <c r="C68" s="107" t="s">
        <v>8</v>
      </c>
      <c r="D68" s="151">
        <f>5+1+7</f>
        <v>13</v>
      </c>
      <c r="E68" s="169"/>
      <c r="F68" s="151">
        <f>D68*E68</f>
        <v>0</v>
      </c>
      <c r="G68" s="46"/>
    </row>
    <row r="69" spans="1:7" x14ac:dyDescent="0.35">
      <c r="B69" s="108"/>
      <c r="C69" s="107"/>
      <c r="D69" s="151"/>
      <c r="E69" s="169"/>
      <c r="F69" s="151"/>
      <c r="G69" s="46"/>
    </row>
    <row r="70" spans="1:7" x14ac:dyDescent="0.35">
      <c r="A70" s="105">
        <v>14</v>
      </c>
      <c r="B70" s="168" t="s">
        <v>257</v>
      </c>
      <c r="C70" s="107"/>
      <c r="D70" s="151"/>
      <c r="E70" s="169"/>
      <c r="F70" s="151"/>
      <c r="G70" s="46"/>
    </row>
    <row r="71" spans="1:7" ht="16.5" x14ac:dyDescent="0.35">
      <c r="B71" s="168" t="s">
        <v>258</v>
      </c>
      <c r="C71" s="6" t="s">
        <v>81</v>
      </c>
      <c r="D71" s="46">
        <f>D200</f>
        <v>525</v>
      </c>
      <c r="E71" s="176"/>
      <c r="F71" s="46">
        <f>D71*E71</f>
        <v>0</v>
      </c>
      <c r="G71" s="46"/>
    </row>
    <row r="72" spans="1:7" x14ac:dyDescent="0.35">
      <c r="B72" s="108"/>
      <c r="C72" s="107"/>
      <c r="D72" s="151"/>
      <c r="E72" s="169"/>
      <c r="G72" s="46"/>
    </row>
    <row r="73" spans="1:7" x14ac:dyDescent="0.35">
      <c r="A73" s="50" t="s">
        <v>28</v>
      </c>
      <c r="B73" s="4" t="s">
        <v>30</v>
      </c>
      <c r="C73" s="5"/>
      <c r="D73" s="29"/>
      <c r="E73" s="212"/>
      <c r="F73" s="30">
        <f>SUM(F41:F72)</f>
        <v>0</v>
      </c>
      <c r="G73" s="30">
        <f>SUM(G41:G72)</f>
        <v>0</v>
      </c>
    </row>
    <row r="74" spans="1:7" x14ac:dyDescent="0.35">
      <c r="A74" s="50"/>
      <c r="B74" s="61"/>
      <c r="C74" s="6"/>
      <c r="D74" s="1"/>
      <c r="E74" s="213"/>
      <c r="F74" s="62"/>
    </row>
    <row r="75" spans="1:7" x14ac:dyDescent="0.35">
      <c r="A75" s="2" t="s">
        <v>5</v>
      </c>
      <c r="B75" s="3" t="s">
        <v>48</v>
      </c>
      <c r="C75" s="6"/>
      <c r="D75" s="1"/>
      <c r="E75" s="213"/>
      <c r="F75" s="62"/>
    </row>
    <row r="76" spans="1:7" x14ac:dyDescent="0.35">
      <c r="A76" s="50"/>
      <c r="B76" s="61"/>
      <c r="C76" s="6"/>
      <c r="D76" s="1"/>
      <c r="E76" s="213"/>
      <c r="F76" s="62"/>
    </row>
    <row r="77" spans="1:7" ht="16.5" x14ac:dyDescent="0.35">
      <c r="A77" s="50" t="s">
        <v>4</v>
      </c>
      <c r="B77" s="145" t="s">
        <v>124</v>
      </c>
      <c r="C77" s="107" t="s">
        <v>81</v>
      </c>
      <c r="D77" s="151">
        <f>'Izračuni_pred izmere'!R219</f>
        <v>24.99</v>
      </c>
      <c r="E77" s="169"/>
      <c r="F77" s="151">
        <f>D77*E77</f>
        <v>0</v>
      </c>
    </row>
    <row r="78" spans="1:7" x14ac:dyDescent="0.35">
      <c r="A78" s="50"/>
      <c r="B78" s="145"/>
      <c r="C78" s="107"/>
      <c r="D78" s="151"/>
      <c r="E78" s="169"/>
      <c r="F78" s="151"/>
    </row>
    <row r="79" spans="1:7" ht="58" x14ac:dyDescent="0.35">
      <c r="A79" s="50" t="s">
        <v>31</v>
      </c>
      <c r="B79" s="149" t="s">
        <v>126</v>
      </c>
      <c r="C79" s="107" t="s">
        <v>80</v>
      </c>
      <c r="D79" s="151">
        <f>'Izračuni_pred izmere'!S219</f>
        <v>17.489999999999998</v>
      </c>
      <c r="E79" s="169"/>
      <c r="F79" s="151">
        <f>D79*E79</f>
        <v>0</v>
      </c>
    </row>
    <row r="80" spans="1:7" x14ac:dyDescent="0.35">
      <c r="A80" s="50"/>
      <c r="B80" s="145"/>
      <c r="C80" s="6"/>
      <c r="D80" s="1"/>
      <c r="E80" s="213"/>
      <c r="F80" s="1"/>
    </row>
    <row r="81" spans="1:7" ht="58" x14ac:dyDescent="0.35">
      <c r="A81" s="50" t="s">
        <v>32</v>
      </c>
      <c r="B81" s="137" t="s">
        <v>127</v>
      </c>
      <c r="C81" s="138" t="s">
        <v>82</v>
      </c>
      <c r="D81" s="139">
        <f>'Izračuni_pred izmere'!T219</f>
        <v>33.18</v>
      </c>
      <c r="E81" s="214"/>
      <c r="F81" s="83">
        <f>+D81*E81</f>
        <v>0</v>
      </c>
    </row>
    <row r="82" spans="1:7" x14ac:dyDescent="0.35">
      <c r="A82" s="50"/>
      <c r="B82" s="137"/>
      <c r="C82" s="138"/>
      <c r="D82" s="139"/>
      <c r="E82" s="214"/>
      <c r="F82" s="83"/>
    </row>
    <row r="83" spans="1:7" ht="58" x14ac:dyDescent="0.35">
      <c r="A83" s="50" t="s">
        <v>47</v>
      </c>
      <c r="B83" s="137" t="s">
        <v>196</v>
      </c>
      <c r="C83" s="107" t="s">
        <v>80</v>
      </c>
      <c r="D83" s="32">
        <f>'Izračuni_pred izmere'!N219</f>
        <v>18.91</v>
      </c>
      <c r="E83" s="126"/>
      <c r="F83" s="32">
        <f>E83*D83</f>
        <v>0</v>
      </c>
    </row>
    <row r="84" spans="1:7" x14ac:dyDescent="0.35">
      <c r="A84" s="50"/>
      <c r="B84" s="63"/>
      <c r="C84" s="64"/>
      <c r="D84" s="65"/>
      <c r="E84" s="215"/>
      <c r="F84" s="66"/>
    </row>
    <row r="85" spans="1:7" ht="29" x14ac:dyDescent="0.35">
      <c r="A85" s="50" t="s">
        <v>50</v>
      </c>
      <c r="B85" s="125" t="s">
        <v>64</v>
      </c>
      <c r="C85" s="64" t="s">
        <v>82</v>
      </c>
      <c r="D85" s="165">
        <f>'Izračuni_pred izmere'!U219</f>
        <v>10.5</v>
      </c>
      <c r="E85" s="166"/>
      <c r="F85" s="167">
        <f>+D85*E85</f>
        <v>0</v>
      </c>
    </row>
    <row r="86" spans="1:7" x14ac:dyDescent="0.35">
      <c r="A86" s="50"/>
      <c r="B86" s="125"/>
      <c r="C86" s="64"/>
      <c r="D86" s="165"/>
      <c r="E86" s="166"/>
      <c r="G86" s="167"/>
    </row>
    <row r="87" spans="1:7" ht="29" x14ac:dyDescent="0.35">
      <c r="A87" s="50" t="s">
        <v>55</v>
      </c>
      <c r="B87" s="125" t="s">
        <v>131</v>
      </c>
      <c r="C87" s="107" t="s">
        <v>80</v>
      </c>
      <c r="D87" s="151">
        <f>'Izračuni_pred izmere'!V219</f>
        <v>17.489999999999998</v>
      </c>
      <c r="E87" s="169"/>
      <c r="F87" s="151">
        <f>D87*E87</f>
        <v>0</v>
      </c>
      <c r="G87" s="167"/>
    </row>
    <row r="88" spans="1:7" x14ac:dyDescent="0.35">
      <c r="A88" s="50"/>
      <c r="B88" s="125"/>
      <c r="C88" s="107"/>
      <c r="D88" s="151"/>
      <c r="E88" s="169"/>
      <c r="F88" s="151"/>
      <c r="G88" s="167"/>
    </row>
    <row r="89" spans="1:7" ht="29" x14ac:dyDescent="0.35">
      <c r="A89" s="50" t="s">
        <v>129</v>
      </c>
      <c r="B89" s="125" t="s">
        <v>130</v>
      </c>
      <c r="C89" s="107" t="s">
        <v>80</v>
      </c>
      <c r="D89" s="151">
        <f>'Izračuni_pred izmere'!W219</f>
        <v>17.489999999999998</v>
      </c>
      <c r="E89" s="169"/>
      <c r="F89" s="151">
        <f>D89*E89</f>
        <v>0</v>
      </c>
      <c r="G89" s="167"/>
    </row>
    <row r="90" spans="1:7" x14ac:dyDescent="0.35">
      <c r="A90" s="50"/>
      <c r="B90" s="61"/>
      <c r="C90" s="6"/>
      <c r="D90" s="1"/>
      <c r="E90" s="213"/>
      <c r="F90" s="62"/>
    </row>
    <row r="91" spans="1:7" x14ac:dyDescent="0.35">
      <c r="A91" s="50"/>
      <c r="B91" s="4" t="s">
        <v>49</v>
      </c>
      <c r="C91" s="5"/>
      <c r="D91" s="29"/>
      <c r="E91" s="212"/>
      <c r="F91" s="30">
        <f>SUM(F75:F90)</f>
        <v>0</v>
      </c>
      <c r="G91" s="30">
        <f>SUM(G75:G90)</f>
        <v>0</v>
      </c>
    </row>
    <row r="92" spans="1:7" x14ac:dyDescent="0.35">
      <c r="A92" s="50"/>
      <c r="B92" s="61"/>
      <c r="C92" s="6"/>
      <c r="D92" s="1"/>
      <c r="E92" s="213"/>
      <c r="F92" s="62"/>
    </row>
    <row r="93" spans="1:7" x14ac:dyDescent="0.35">
      <c r="A93" s="2" t="s">
        <v>6</v>
      </c>
      <c r="B93" s="3" t="s">
        <v>7</v>
      </c>
      <c r="C93" s="6"/>
      <c r="D93" s="1"/>
      <c r="E93" s="213"/>
      <c r="F93" s="1"/>
    </row>
    <row r="94" spans="1:7" x14ac:dyDescent="0.35">
      <c r="A94" s="50"/>
      <c r="B94" s="149"/>
      <c r="C94" s="6"/>
      <c r="D94" s="1"/>
      <c r="E94" s="213"/>
      <c r="F94" s="1"/>
    </row>
    <row r="95" spans="1:7" ht="232" x14ac:dyDescent="0.35">
      <c r="A95" s="8">
        <v>1</v>
      </c>
      <c r="B95" s="108" t="s">
        <v>188</v>
      </c>
      <c r="C95" s="107" t="s">
        <v>80</v>
      </c>
      <c r="D95" s="151">
        <f>'Izračuni_pred izmere'!Y219</f>
        <v>43.26</v>
      </c>
      <c r="E95" s="169"/>
      <c r="G95" s="46">
        <f>E95*D95</f>
        <v>0</v>
      </c>
    </row>
    <row r="96" spans="1:7" x14ac:dyDescent="0.35">
      <c r="A96" s="8"/>
      <c r="B96" s="149"/>
      <c r="C96" s="6"/>
      <c r="D96" s="32"/>
      <c r="E96" s="126"/>
      <c r="F96" s="32"/>
    </row>
    <row r="97" spans="1:12" ht="290" x14ac:dyDescent="0.35">
      <c r="A97" s="110">
        <v>2</v>
      </c>
      <c r="B97" s="109" t="s">
        <v>146</v>
      </c>
      <c r="C97" s="107" t="s">
        <v>80</v>
      </c>
      <c r="D97" s="32">
        <f>'Izračuni_pred izmere'!Z219</f>
        <v>789.37</v>
      </c>
      <c r="E97" s="126"/>
      <c r="F97" s="32">
        <f>E97*D97</f>
        <v>0</v>
      </c>
    </row>
    <row r="98" spans="1:12" x14ac:dyDescent="0.35">
      <c r="A98" s="110"/>
      <c r="B98" s="109"/>
      <c r="C98" s="107"/>
      <c r="D98" s="32"/>
      <c r="E98" s="126"/>
      <c r="F98" s="32"/>
    </row>
    <row r="99" spans="1:12" ht="105.75" customHeight="1" x14ac:dyDescent="0.35">
      <c r="A99" s="110">
        <v>3</v>
      </c>
      <c r="B99" s="179" t="s">
        <v>148</v>
      </c>
      <c r="C99" s="107" t="s">
        <v>80</v>
      </c>
      <c r="D99" s="151">
        <f>'Izračuni_pred izmere'!AA219</f>
        <v>38.44</v>
      </c>
      <c r="E99" s="169"/>
      <c r="F99" s="151">
        <f>E99*D99</f>
        <v>0</v>
      </c>
    </row>
    <row r="100" spans="1:12" x14ac:dyDescent="0.35">
      <c r="A100" s="110"/>
      <c r="B100" s="179"/>
      <c r="C100" s="107"/>
      <c r="D100" s="151"/>
      <c r="E100" s="169"/>
      <c r="F100" s="151"/>
    </row>
    <row r="101" spans="1:12" ht="101.5" x14ac:dyDescent="0.35">
      <c r="A101" s="105">
        <v>4</v>
      </c>
      <c r="B101" s="125" t="s">
        <v>151</v>
      </c>
      <c r="C101" s="107" t="s">
        <v>81</v>
      </c>
      <c r="D101" s="151">
        <f>'Izračuni_pred izmere'!AB219</f>
        <v>188.06</v>
      </c>
      <c r="E101" s="169"/>
      <c r="F101" s="151">
        <f>E101*D101</f>
        <v>0</v>
      </c>
      <c r="H101" s="99"/>
    </row>
    <row r="102" spans="1:12" x14ac:dyDescent="0.35">
      <c r="B102" s="125"/>
      <c r="C102" s="107"/>
      <c r="D102" s="151"/>
      <c r="E102" s="169"/>
      <c r="F102" s="151"/>
      <c r="H102" s="99"/>
    </row>
    <row r="103" spans="1:12" ht="72.5" x14ac:dyDescent="0.35">
      <c r="A103" s="105">
        <v>5</v>
      </c>
      <c r="B103" s="168" t="s">
        <v>142</v>
      </c>
      <c r="C103" s="124" t="s">
        <v>8</v>
      </c>
      <c r="D103" s="151">
        <f>'Izračuni_pred izmere'!AC219</f>
        <v>10</v>
      </c>
      <c r="E103" s="169"/>
      <c r="G103" s="46">
        <f>E103*D103</f>
        <v>0</v>
      </c>
      <c r="H103" s="99"/>
    </row>
    <row r="104" spans="1:12" x14ac:dyDescent="0.35">
      <c r="B104" s="168"/>
      <c r="C104" s="124"/>
      <c r="D104" s="151"/>
      <c r="E104" s="169"/>
      <c r="G104" s="46"/>
      <c r="H104" s="99"/>
    </row>
    <row r="105" spans="1:12" ht="72.5" x14ac:dyDescent="0.35">
      <c r="A105" s="105">
        <v>6</v>
      </c>
      <c r="B105" s="149" t="s">
        <v>197</v>
      </c>
      <c r="C105" s="124" t="s">
        <v>80</v>
      </c>
      <c r="D105" s="32">
        <f>'Izračuni_pred izmere'!N219</f>
        <v>18.91</v>
      </c>
      <c r="E105" s="126"/>
      <c r="F105" s="32">
        <f>D105*E105</f>
        <v>0</v>
      </c>
      <c r="G105" s="46"/>
      <c r="H105" s="99"/>
    </row>
    <row r="106" spans="1:12" x14ac:dyDescent="0.35">
      <c r="B106" s="149"/>
      <c r="C106" s="124"/>
      <c r="D106" s="32"/>
      <c r="E106" s="126"/>
      <c r="F106" s="32"/>
      <c r="G106" s="46"/>
      <c r="H106" s="99"/>
    </row>
    <row r="107" spans="1:12" ht="29" x14ac:dyDescent="0.35">
      <c r="A107" s="105">
        <v>7</v>
      </c>
      <c r="B107" s="149" t="s">
        <v>259</v>
      </c>
      <c r="C107" s="6"/>
      <c r="D107" s="32"/>
      <c r="E107" s="126"/>
      <c r="F107" s="32"/>
      <c r="G107" s="46"/>
      <c r="H107" s="99"/>
    </row>
    <row r="108" spans="1:12" ht="16.5" x14ac:dyDescent="0.35">
      <c r="B108" s="168" t="s">
        <v>258</v>
      </c>
      <c r="C108" s="6" t="s">
        <v>81</v>
      </c>
      <c r="D108" s="46">
        <f>D71</f>
        <v>525</v>
      </c>
      <c r="E108" s="176"/>
      <c r="F108" s="46">
        <f>D108*E108</f>
        <v>0</v>
      </c>
      <c r="G108" s="46"/>
      <c r="H108" s="99"/>
    </row>
    <row r="109" spans="1:12" x14ac:dyDescent="0.35">
      <c r="B109" s="168"/>
      <c r="C109" s="124"/>
      <c r="D109" s="151"/>
      <c r="E109" s="169"/>
      <c r="G109" s="46"/>
      <c r="H109" s="99"/>
    </row>
    <row r="110" spans="1:12" x14ac:dyDescent="0.35">
      <c r="A110" s="8">
        <v>8</v>
      </c>
      <c r="B110" s="149" t="s">
        <v>70</v>
      </c>
      <c r="C110" s="6"/>
      <c r="D110" s="1"/>
      <c r="E110" s="213"/>
      <c r="F110" s="32">
        <f>E110*D110</f>
        <v>0</v>
      </c>
      <c r="I110" s="86"/>
      <c r="J110" s="86"/>
      <c r="K110" s="86"/>
      <c r="L110" s="86"/>
    </row>
    <row r="111" spans="1:12" x14ac:dyDescent="0.35">
      <c r="A111" s="50"/>
      <c r="B111" s="149" t="s">
        <v>9</v>
      </c>
      <c r="C111" s="6" t="s">
        <v>10</v>
      </c>
      <c r="D111" s="1">
        <v>35</v>
      </c>
      <c r="E111" s="213"/>
      <c r="F111" s="32">
        <f>E111*D111</f>
        <v>0</v>
      </c>
      <c r="I111" s="86"/>
      <c r="J111" s="86"/>
      <c r="K111" s="86"/>
      <c r="L111" s="86"/>
    </row>
    <row r="112" spans="1:12" x14ac:dyDescent="0.35">
      <c r="A112" s="50"/>
      <c r="B112" s="149" t="s">
        <v>11</v>
      </c>
      <c r="C112" s="6" t="s">
        <v>10</v>
      </c>
      <c r="D112" s="1">
        <v>65</v>
      </c>
      <c r="E112" s="213"/>
      <c r="F112" s="32">
        <f>E112*D112</f>
        <v>0</v>
      </c>
      <c r="I112" s="86"/>
      <c r="J112" s="86"/>
      <c r="K112" s="86"/>
      <c r="L112" s="86"/>
    </row>
    <row r="113" spans="1:12" x14ac:dyDescent="0.35">
      <c r="A113" s="50"/>
      <c r="B113" s="149"/>
      <c r="C113" s="6"/>
      <c r="D113" s="1"/>
      <c r="E113" s="213"/>
      <c r="F113" s="1"/>
      <c r="I113" s="86"/>
      <c r="J113" s="86"/>
      <c r="K113" s="86"/>
      <c r="L113" s="86"/>
    </row>
    <row r="114" spans="1:12" x14ac:dyDescent="0.35">
      <c r="A114" s="50"/>
      <c r="B114" s="4" t="s">
        <v>12</v>
      </c>
      <c r="C114" s="5"/>
      <c r="D114" s="29"/>
      <c r="E114" s="212"/>
      <c r="F114" s="30">
        <f>SUM(F93:F113)</f>
        <v>0</v>
      </c>
      <c r="G114" s="30">
        <f>SUM(G93:G113)</f>
        <v>0</v>
      </c>
      <c r="I114" s="86"/>
      <c r="J114" s="86"/>
      <c r="K114" s="86"/>
      <c r="L114" s="86"/>
    </row>
    <row r="115" spans="1:12" x14ac:dyDescent="0.35">
      <c r="A115" s="86"/>
      <c r="B115" s="110"/>
      <c r="C115" s="86"/>
      <c r="D115" s="87"/>
      <c r="E115" s="157"/>
      <c r="F115" s="87"/>
      <c r="I115" s="86"/>
      <c r="J115" s="86"/>
      <c r="K115" s="86"/>
      <c r="L115" s="86"/>
    </row>
    <row r="116" spans="1:12" x14ac:dyDescent="0.35">
      <c r="A116" s="9" t="s">
        <v>13</v>
      </c>
      <c r="B116" s="10" t="s">
        <v>14</v>
      </c>
      <c r="C116" s="11"/>
      <c r="D116" s="33"/>
      <c r="E116" s="216"/>
      <c r="F116" s="33"/>
      <c r="I116" s="86"/>
      <c r="J116" s="86"/>
      <c r="K116" s="86"/>
      <c r="L116" s="86"/>
    </row>
    <row r="117" spans="1:12" x14ac:dyDescent="0.35">
      <c r="A117" s="12"/>
      <c r="B117" s="111"/>
      <c r="C117" s="112"/>
      <c r="D117" s="44"/>
      <c r="E117" s="217"/>
      <c r="F117" s="44"/>
      <c r="I117" s="86"/>
      <c r="J117" s="86"/>
      <c r="K117" s="86"/>
      <c r="L117" s="86"/>
    </row>
    <row r="118" spans="1:12" ht="87" x14ac:dyDescent="0.35">
      <c r="A118" s="12" t="s">
        <v>4</v>
      </c>
      <c r="B118" s="170" t="s">
        <v>158</v>
      </c>
      <c r="C118" s="107" t="s">
        <v>80</v>
      </c>
      <c r="D118" s="32">
        <f>'Izračuni_pred izmere'!AF219</f>
        <v>710.54</v>
      </c>
      <c r="E118" s="126"/>
      <c r="F118" s="32">
        <f>E118*D118</f>
        <v>0</v>
      </c>
      <c r="I118" s="86"/>
      <c r="J118" s="86"/>
      <c r="K118" s="86"/>
      <c r="L118" s="86"/>
    </row>
    <row r="119" spans="1:12" x14ac:dyDescent="0.35">
      <c r="A119" s="12"/>
      <c r="B119" s="111"/>
      <c r="C119" s="112"/>
      <c r="D119" s="44"/>
      <c r="E119" s="217"/>
      <c r="F119" s="44"/>
      <c r="I119" s="86"/>
      <c r="J119" s="86"/>
      <c r="K119" s="86"/>
      <c r="L119" s="86"/>
    </row>
    <row r="120" spans="1:12" ht="43.5" x14ac:dyDescent="0.35">
      <c r="A120" s="110">
        <v>2</v>
      </c>
      <c r="B120" s="109" t="s">
        <v>60</v>
      </c>
      <c r="C120" s="107" t="s">
        <v>81</v>
      </c>
      <c r="D120" s="32">
        <f>'Izračuni_pred izmere'!AG219</f>
        <v>16.72</v>
      </c>
      <c r="E120" s="126"/>
      <c r="F120" s="32">
        <f>E120*D120</f>
        <v>0</v>
      </c>
      <c r="I120" s="86"/>
      <c r="J120" s="86"/>
      <c r="K120" s="86"/>
      <c r="L120" s="86"/>
    </row>
    <row r="121" spans="1:12" x14ac:dyDescent="0.35">
      <c r="A121" s="110"/>
      <c r="B121" s="109"/>
      <c r="C121" s="107"/>
      <c r="D121" s="32"/>
      <c r="E121" s="126"/>
      <c r="F121" s="32"/>
      <c r="I121" s="86"/>
      <c r="J121" s="86"/>
      <c r="K121" s="86"/>
      <c r="L121" s="86"/>
    </row>
    <row r="122" spans="1:12" ht="29" x14ac:dyDescent="0.35">
      <c r="A122" s="110">
        <v>3</v>
      </c>
      <c r="B122" s="109" t="s">
        <v>159</v>
      </c>
      <c r="C122" s="6" t="s">
        <v>80</v>
      </c>
      <c r="D122" s="32">
        <f>'Izračuni_pred izmere'!AH219</f>
        <v>70.98</v>
      </c>
      <c r="E122" s="126"/>
      <c r="F122" s="32">
        <f>E122*D122</f>
        <v>0</v>
      </c>
      <c r="I122" s="86"/>
      <c r="J122" s="86"/>
      <c r="K122" s="86"/>
      <c r="L122" s="86"/>
    </row>
    <row r="123" spans="1:12" x14ac:dyDescent="0.35">
      <c r="A123" s="110"/>
      <c r="B123" s="109"/>
      <c r="C123" s="6"/>
      <c r="D123" s="32"/>
      <c r="E123" s="126"/>
      <c r="F123" s="32"/>
      <c r="I123" s="86"/>
      <c r="J123" s="86"/>
      <c r="K123" s="86"/>
      <c r="L123" s="86"/>
    </row>
    <row r="124" spans="1:12" x14ac:dyDescent="0.35">
      <c r="A124" s="12"/>
      <c r="B124" s="13" t="s">
        <v>15</v>
      </c>
      <c r="C124" s="14"/>
      <c r="D124" s="34"/>
      <c r="E124" s="34"/>
      <c r="F124" s="35">
        <f>SUM(F116:F123)</f>
        <v>0</v>
      </c>
      <c r="G124" s="35">
        <f>SUM(G116:G123)</f>
        <v>0</v>
      </c>
      <c r="I124" s="86"/>
      <c r="J124" s="86"/>
      <c r="K124" s="86"/>
      <c r="L124" s="86"/>
    </row>
    <row r="125" spans="1:12" x14ac:dyDescent="0.35">
      <c r="A125" s="12"/>
      <c r="B125" s="15"/>
      <c r="C125" s="11"/>
      <c r="D125" s="33"/>
      <c r="E125" s="33"/>
      <c r="F125" s="36"/>
      <c r="I125" s="86"/>
      <c r="J125" s="86"/>
      <c r="K125" s="86"/>
      <c r="L125" s="86"/>
    </row>
    <row r="126" spans="1:12" x14ac:dyDescent="0.35">
      <c r="A126" s="16" t="s">
        <v>16</v>
      </c>
      <c r="B126" s="17" t="s">
        <v>17</v>
      </c>
      <c r="C126" s="18"/>
      <c r="D126" s="37"/>
      <c r="E126" s="37"/>
      <c r="F126" s="37"/>
      <c r="I126" s="86"/>
      <c r="J126" s="86"/>
      <c r="K126" s="86"/>
      <c r="L126" s="86"/>
    </row>
    <row r="127" spans="1:12" x14ac:dyDescent="0.35">
      <c r="A127" s="16"/>
      <c r="B127" s="17"/>
      <c r="C127" s="18"/>
      <c r="D127" s="37"/>
      <c r="E127" s="37"/>
      <c r="F127" s="37"/>
      <c r="I127" s="86"/>
      <c r="J127" s="86"/>
      <c r="K127" s="86"/>
      <c r="L127" s="86"/>
    </row>
    <row r="128" spans="1:12" x14ac:dyDescent="0.35">
      <c r="A128" s="16"/>
      <c r="B128" s="235" t="s">
        <v>54</v>
      </c>
      <c r="C128" s="236"/>
      <c r="D128" s="236"/>
      <c r="E128" s="236"/>
      <c r="F128" s="236"/>
      <c r="I128" s="86"/>
      <c r="J128" s="86"/>
      <c r="K128" s="86"/>
      <c r="L128" s="86"/>
    </row>
    <row r="129" spans="1:12" ht="95.25" customHeight="1" x14ac:dyDescent="0.35">
      <c r="A129" s="16"/>
      <c r="B129" s="236"/>
      <c r="C129" s="236"/>
      <c r="D129" s="236"/>
      <c r="E129" s="236"/>
      <c r="F129" s="236"/>
      <c r="I129" s="86"/>
      <c r="J129" s="86"/>
      <c r="K129" s="86"/>
      <c r="L129" s="86"/>
    </row>
    <row r="130" spans="1:12" x14ac:dyDescent="0.35">
      <c r="A130" s="19"/>
      <c r="B130" s="20"/>
      <c r="C130" s="7"/>
      <c r="D130" s="31"/>
      <c r="E130" s="31"/>
      <c r="F130" s="31"/>
      <c r="I130" s="86"/>
      <c r="J130" s="86"/>
      <c r="K130" s="86"/>
      <c r="L130" s="86"/>
    </row>
    <row r="131" spans="1:12" ht="140.25" customHeight="1" x14ac:dyDescent="0.35">
      <c r="A131" s="19" t="s">
        <v>4</v>
      </c>
      <c r="B131" s="168" t="s">
        <v>248</v>
      </c>
      <c r="C131" s="107" t="s">
        <v>80</v>
      </c>
      <c r="D131" s="32">
        <f>'Izračuni_pred izmere'!AJ219</f>
        <v>447.26</v>
      </c>
      <c r="E131" s="126"/>
      <c r="F131" s="32">
        <f>E131*D131</f>
        <v>0</v>
      </c>
      <c r="H131" s="99"/>
      <c r="I131" s="86"/>
      <c r="J131" s="86"/>
      <c r="K131" s="86"/>
      <c r="L131" s="86"/>
    </row>
    <row r="132" spans="1:12" x14ac:dyDescent="0.35">
      <c r="A132" s="19"/>
      <c r="B132" s="108"/>
      <c r="C132" s="107"/>
      <c r="D132" s="32"/>
      <c r="E132" s="126"/>
      <c r="F132" s="32"/>
      <c r="I132" s="86"/>
      <c r="J132" s="86"/>
      <c r="K132" s="86"/>
      <c r="L132" s="86"/>
    </row>
    <row r="133" spans="1:12" ht="168" customHeight="1" x14ac:dyDescent="0.35">
      <c r="A133" s="19" t="s">
        <v>31</v>
      </c>
      <c r="B133" s="168" t="s">
        <v>249</v>
      </c>
      <c r="C133" s="107" t="s">
        <v>80</v>
      </c>
      <c r="D133" s="32">
        <f>'Izračuni_pred izmere'!AK219</f>
        <v>57.66</v>
      </c>
      <c r="E133" s="126"/>
      <c r="F133" s="32">
        <f>E133*D133</f>
        <v>0</v>
      </c>
      <c r="I133" s="86"/>
      <c r="J133" s="86"/>
      <c r="K133" s="86"/>
      <c r="L133" s="86"/>
    </row>
    <row r="134" spans="1:12" x14ac:dyDescent="0.35">
      <c r="A134" s="19"/>
      <c r="B134" s="108"/>
      <c r="C134" s="107"/>
      <c r="D134" s="32"/>
      <c r="E134" s="126"/>
      <c r="F134" s="32"/>
      <c r="I134" s="86"/>
      <c r="J134" s="86"/>
      <c r="K134" s="86"/>
      <c r="L134" s="86"/>
    </row>
    <row r="135" spans="1:12" ht="72.5" x14ac:dyDescent="0.35">
      <c r="A135" s="19" t="s">
        <v>32</v>
      </c>
      <c r="B135" s="149" t="s">
        <v>145</v>
      </c>
      <c r="C135" s="107" t="s">
        <v>80</v>
      </c>
      <c r="D135" s="32">
        <f>'Izračuni_pred izmere'!AL219</f>
        <v>74.78</v>
      </c>
      <c r="E135" s="126"/>
      <c r="F135" s="32">
        <f>E135*D135</f>
        <v>0</v>
      </c>
      <c r="I135" s="86"/>
      <c r="J135" s="86"/>
      <c r="K135" s="86"/>
      <c r="L135" s="86"/>
    </row>
    <row r="136" spans="1:12" x14ac:dyDescent="0.35">
      <c r="A136" s="19"/>
      <c r="B136" s="108"/>
      <c r="C136" s="107"/>
      <c r="D136" s="32"/>
      <c r="E136" s="126"/>
      <c r="F136" s="32"/>
      <c r="I136" s="86"/>
      <c r="J136" s="86"/>
      <c r="K136" s="86"/>
      <c r="L136" s="86"/>
    </row>
    <row r="137" spans="1:12" ht="290" x14ac:dyDescent="0.35">
      <c r="A137" s="105">
        <v>4</v>
      </c>
      <c r="B137" s="108" t="s">
        <v>144</v>
      </c>
      <c r="C137" s="107" t="s">
        <v>80</v>
      </c>
      <c r="D137" s="32">
        <f>'Izračuni_pred izmere'!AM219</f>
        <v>866.75</v>
      </c>
      <c r="E137" s="126"/>
      <c r="F137" s="32">
        <f>E137*D137</f>
        <v>0</v>
      </c>
      <c r="I137" s="86"/>
      <c r="J137" s="86"/>
      <c r="K137" s="86"/>
      <c r="L137" s="86"/>
    </row>
    <row r="138" spans="1:12" x14ac:dyDescent="0.35">
      <c r="B138" s="108"/>
      <c r="C138" s="107"/>
      <c r="D138" s="32"/>
      <c r="E138" s="126"/>
      <c r="F138" s="32"/>
      <c r="I138" s="86"/>
      <c r="J138" s="86"/>
      <c r="K138" s="86"/>
      <c r="L138" s="86"/>
    </row>
    <row r="139" spans="1:12" ht="132.5" x14ac:dyDescent="0.35">
      <c r="A139" s="105">
        <v>5</v>
      </c>
      <c r="B139" s="168" t="s">
        <v>250</v>
      </c>
      <c r="C139" s="107" t="s">
        <v>80</v>
      </c>
      <c r="D139" s="32">
        <f>'Izračuni_pred izmere'!AN219</f>
        <v>172.56</v>
      </c>
      <c r="E139" s="126"/>
      <c r="F139" s="32">
        <f>E139*D139</f>
        <v>0</v>
      </c>
      <c r="I139" s="86"/>
      <c r="J139" s="86"/>
      <c r="K139" s="86"/>
      <c r="L139" s="86"/>
    </row>
    <row r="140" spans="1:12" x14ac:dyDescent="0.35">
      <c r="B140" s="108"/>
      <c r="C140" s="107"/>
      <c r="D140" s="32"/>
      <c r="E140" s="126"/>
      <c r="F140" s="32"/>
      <c r="I140" s="86"/>
      <c r="J140" s="86"/>
      <c r="K140" s="86"/>
      <c r="L140" s="86"/>
    </row>
    <row r="141" spans="1:12" x14ac:dyDescent="0.35">
      <c r="A141" s="19"/>
      <c r="B141" s="21" t="s">
        <v>18</v>
      </c>
      <c r="C141" s="22"/>
      <c r="D141" s="38"/>
      <c r="E141" s="218"/>
      <c r="F141" s="39">
        <f>SUM(F131:F140)</f>
        <v>0</v>
      </c>
      <c r="I141" s="86"/>
      <c r="J141" s="86"/>
      <c r="K141" s="86"/>
      <c r="L141" s="86"/>
    </row>
    <row r="142" spans="1:12" x14ac:dyDescent="0.35">
      <c r="A142" s="26"/>
      <c r="B142" s="28"/>
      <c r="C142" s="25"/>
      <c r="D142" s="40"/>
      <c r="E142" s="219"/>
      <c r="F142" s="43"/>
      <c r="I142" s="86"/>
      <c r="J142" s="86"/>
      <c r="K142" s="86"/>
      <c r="L142" s="86"/>
    </row>
    <row r="143" spans="1:12" x14ac:dyDescent="0.35">
      <c r="A143" s="26"/>
      <c r="B143" s="28"/>
      <c r="C143" s="25"/>
      <c r="D143" s="40"/>
      <c r="E143" s="219"/>
      <c r="F143" s="43"/>
      <c r="I143" s="86"/>
      <c r="J143" s="86"/>
      <c r="K143" s="86"/>
      <c r="L143" s="86"/>
    </row>
    <row r="144" spans="1:12" x14ac:dyDescent="0.35">
      <c r="A144" s="23" t="s">
        <v>19</v>
      </c>
      <c r="B144" s="24" t="s">
        <v>22</v>
      </c>
      <c r="C144" s="25"/>
      <c r="D144" s="40"/>
      <c r="E144" s="219"/>
      <c r="F144" s="40"/>
      <c r="I144" s="86"/>
      <c r="J144" s="86"/>
      <c r="K144" s="86"/>
      <c r="L144" s="86"/>
    </row>
    <row r="145" spans="1:12" x14ac:dyDescent="0.35">
      <c r="A145" s="26"/>
      <c r="B145" s="85"/>
      <c r="C145" s="7"/>
      <c r="D145" s="31"/>
      <c r="E145" s="220"/>
      <c r="F145" s="31"/>
      <c r="I145" s="86"/>
      <c r="J145" s="86"/>
      <c r="K145" s="86"/>
      <c r="L145" s="86"/>
    </row>
    <row r="146" spans="1:12" ht="75" customHeight="1" x14ac:dyDescent="0.35">
      <c r="A146" s="105">
        <v>1</v>
      </c>
      <c r="B146" s="85" t="s">
        <v>232</v>
      </c>
      <c r="C146" s="107" t="s">
        <v>81</v>
      </c>
      <c r="D146" s="32">
        <f>'Izračuni_pred izmere'!AQ219</f>
        <v>4.3499999999999996</v>
      </c>
      <c r="E146" s="126"/>
      <c r="F146" s="32">
        <f>E146*D146</f>
        <v>0</v>
      </c>
    </row>
    <row r="147" spans="1:12" x14ac:dyDescent="0.35">
      <c r="B147" s="85"/>
      <c r="C147" s="107"/>
      <c r="D147" s="32"/>
      <c r="E147" s="126"/>
      <c r="F147" s="32"/>
    </row>
    <row r="148" spans="1:12" ht="72.5" x14ac:dyDescent="0.35">
      <c r="A148" s="105">
        <v>2</v>
      </c>
      <c r="B148" s="140" t="s">
        <v>168</v>
      </c>
      <c r="C148" s="107" t="s">
        <v>81</v>
      </c>
      <c r="D148" s="32">
        <f>'Izračuni_pred izmere'!AR219</f>
        <v>4.1899999999999995</v>
      </c>
      <c r="E148" s="126"/>
      <c r="F148" s="32">
        <f>E148*D148</f>
        <v>0</v>
      </c>
    </row>
    <row r="149" spans="1:12" x14ac:dyDescent="0.35">
      <c r="B149" s="140"/>
      <c r="C149" s="107"/>
      <c r="D149" s="32"/>
      <c r="E149" s="126"/>
      <c r="F149" s="32"/>
    </row>
    <row r="150" spans="1:12" ht="72.5" x14ac:dyDescent="0.35">
      <c r="A150" s="105">
        <v>3</v>
      </c>
      <c r="B150" s="140" t="s">
        <v>166</v>
      </c>
      <c r="C150" s="107" t="s">
        <v>81</v>
      </c>
      <c r="D150" s="32">
        <f>'Izračuni_pred izmere'!AS219</f>
        <v>3.52</v>
      </c>
      <c r="E150" s="126"/>
      <c r="F150" s="32">
        <f>E150*D150</f>
        <v>0</v>
      </c>
    </row>
    <row r="151" spans="1:12" x14ac:dyDescent="0.35">
      <c r="B151" s="140"/>
      <c r="C151" s="107"/>
      <c r="D151" s="32"/>
      <c r="E151" s="126"/>
      <c r="F151" s="32"/>
    </row>
    <row r="152" spans="1:12" x14ac:dyDescent="0.35">
      <c r="A152" s="26"/>
      <c r="B152" s="84" t="s">
        <v>23</v>
      </c>
      <c r="C152" s="27"/>
      <c r="D152" s="41"/>
      <c r="E152" s="221"/>
      <c r="F152" s="42">
        <f>SUM(F144:F151)</f>
        <v>0</v>
      </c>
      <c r="I152" s="86"/>
      <c r="J152" s="86"/>
      <c r="K152" s="86"/>
      <c r="L152" s="86"/>
    </row>
    <row r="153" spans="1:12" x14ac:dyDescent="0.35">
      <c r="E153" s="146"/>
      <c r="I153" s="86"/>
      <c r="J153" s="86"/>
      <c r="K153" s="86"/>
      <c r="L153" s="86"/>
    </row>
    <row r="154" spans="1:12" x14ac:dyDescent="0.35">
      <c r="A154" s="23" t="s">
        <v>20</v>
      </c>
      <c r="B154" s="24" t="s">
        <v>72</v>
      </c>
      <c r="E154" s="146"/>
      <c r="I154" s="86"/>
      <c r="J154" s="86"/>
      <c r="K154" s="86"/>
      <c r="L154" s="86"/>
    </row>
    <row r="155" spans="1:12" x14ac:dyDescent="0.35">
      <c r="A155" s="26"/>
      <c r="B155" s="85"/>
      <c r="E155" s="146"/>
      <c r="I155" s="86"/>
      <c r="J155" s="86"/>
      <c r="K155" s="86"/>
      <c r="L155" s="86"/>
    </row>
    <row r="156" spans="1:12" ht="74.5" x14ac:dyDescent="0.35">
      <c r="A156" s="26" t="s">
        <v>4</v>
      </c>
      <c r="B156" s="127" t="s">
        <v>251</v>
      </c>
      <c r="C156" s="124" t="s">
        <v>81</v>
      </c>
      <c r="D156" s="152">
        <f>'Izračuni_pred izmere'!AW219</f>
        <v>114.95</v>
      </c>
      <c r="E156" s="153"/>
      <c r="F156" s="152">
        <f>E156*D156</f>
        <v>0</v>
      </c>
      <c r="I156" s="86"/>
      <c r="J156" s="86"/>
      <c r="K156" s="86"/>
      <c r="L156" s="86"/>
    </row>
    <row r="157" spans="1:12" x14ac:dyDescent="0.35">
      <c r="A157" s="26"/>
      <c r="B157" s="127"/>
      <c r="C157" s="124"/>
      <c r="D157" s="152"/>
      <c r="E157" s="153"/>
      <c r="G157" s="128"/>
      <c r="I157" s="86"/>
      <c r="J157" s="86"/>
      <c r="K157" s="86"/>
      <c r="L157" s="86"/>
    </row>
    <row r="158" spans="1:12" x14ac:dyDescent="0.35">
      <c r="A158" s="23"/>
      <c r="B158" s="84" t="s">
        <v>74</v>
      </c>
      <c r="C158" s="27"/>
      <c r="D158" s="41"/>
      <c r="E158" s="221"/>
      <c r="F158" s="42">
        <f>SUM(F154:F157)</f>
        <v>0</v>
      </c>
      <c r="G158" s="43">
        <f>SUM(G154:G157)</f>
        <v>0</v>
      </c>
      <c r="I158" s="86"/>
      <c r="J158" s="86"/>
      <c r="K158" s="86"/>
      <c r="L158" s="86"/>
    </row>
    <row r="159" spans="1:12" x14ac:dyDescent="0.35">
      <c r="A159" s="23"/>
      <c r="B159" s="28"/>
      <c r="C159" s="25"/>
      <c r="D159" s="40"/>
      <c r="E159" s="219"/>
      <c r="F159" s="43"/>
      <c r="G159" s="43"/>
      <c r="I159" s="86"/>
      <c r="J159" s="86"/>
      <c r="K159" s="86"/>
      <c r="L159" s="86"/>
    </row>
    <row r="160" spans="1:12" x14ac:dyDescent="0.35">
      <c r="A160" s="23"/>
      <c r="B160" s="28"/>
      <c r="C160" s="25"/>
      <c r="D160" s="40"/>
      <c r="E160" s="219"/>
      <c r="F160" s="43"/>
      <c r="G160" s="43"/>
      <c r="I160" s="86"/>
      <c r="J160" s="86"/>
      <c r="K160" s="86"/>
      <c r="L160" s="86"/>
    </row>
    <row r="161" spans="1:12" x14ac:dyDescent="0.35">
      <c r="A161" s="23"/>
      <c r="B161" s="28"/>
      <c r="C161" s="25"/>
      <c r="D161" s="40"/>
      <c r="E161" s="219"/>
      <c r="F161" s="43"/>
      <c r="G161" s="43"/>
      <c r="I161" s="86"/>
      <c r="J161" s="86"/>
      <c r="K161" s="86"/>
      <c r="L161" s="86"/>
    </row>
    <row r="162" spans="1:12" x14ac:dyDescent="0.35">
      <c r="A162" s="23" t="s">
        <v>37</v>
      </c>
      <c r="B162" s="24" t="s">
        <v>52</v>
      </c>
      <c r="E162" s="146"/>
      <c r="I162" s="86"/>
      <c r="J162" s="86"/>
      <c r="K162" s="86"/>
      <c r="L162" s="86"/>
    </row>
    <row r="163" spans="1:12" x14ac:dyDescent="0.35">
      <c r="E163" s="146"/>
      <c r="I163" s="86"/>
      <c r="J163" s="86"/>
      <c r="K163" s="86"/>
      <c r="L163" s="86"/>
    </row>
    <row r="164" spans="1:12" ht="130.5" x14ac:dyDescent="0.35">
      <c r="A164" s="105">
        <v>1</v>
      </c>
      <c r="B164" s="141" t="s">
        <v>184</v>
      </c>
      <c r="C164" s="107" t="s">
        <v>80</v>
      </c>
      <c r="D164" s="52">
        <f>'Izračuni_pred izmere'!BC219</f>
        <v>239.42</v>
      </c>
      <c r="E164" s="154"/>
      <c r="F164" s="52">
        <f>E164*D164</f>
        <v>0</v>
      </c>
      <c r="I164" s="86"/>
      <c r="J164" s="86"/>
      <c r="K164" s="86"/>
      <c r="L164" s="86"/>
    </row>
    <row r="165" spans="1:12" x14ac:dyDescent="0.35">
      <c r="B165" s="141"/>
      <c r="C165" s="107"/>
      <c r="D165" s="52"/>
      <c r="E165" s="154"/>
      <c r="F165" s="52"/>
      <c r="I165" s="86"/>
      <c r="J165" s="86"/>
      <c r="K165" s="86"/>
      <c r="L165" s="86"/>
    </row>
    <row r="166" spans="1:12" ht="72.5" x14ac:dyDescent="0.35">
      <c r="A166" s="105">
        <v>2</v>
      </c>
      <c r="B166" s="129" t="s">
        <v>252</v>
      </c>
      <c r="C166" s="124" t="s">
        <v>81</v>
      </c>
      <c r="D166" s="52">
        <f>'Izračuni_pred izmere'!BD219</f>
        <v>29.04</v>
      </c>
      <c r="E166" s="154"/>
      <c r="F166" s="52">
        <f>E166*D166</f>
        <v>0</v>
      </c>
      <c r="G166" s="52"/>
      <c r="H166" s="99"/>
      <c r="I166" s="86"/>
      <c r="J166" s="86"/>
      <c r="K166" s="86"/>
      <c r="L166" s="86"/>
    </row>
    <row r="167" spans="1:12" x14ac:dyDescent="0.35">
      <c r="B167" s="129"/>
      <c r="C167" s="124"/>
      <c r="D167" s="52"/>
      <c r="E167" s="154"/>
      <c r="F167" s="52"/>
      <c r="G167" s="52"/>
      <c r="H167" s="99"/>
      <c r="I167" s="86"/>
      <c r="J167" s="86"/>
      <c r="K167" s="86"/>
      <c r="L167" s="86"/>
    </row>
    <row r="168" spans="1:12" ht="78" customHeight="1" x14ac:dyDescent="0.35">
      <c r="A168" s="105">
        <v>3</v>
      </c>
      <c r="B168" s="129" t="s">
        <v>260</v>
      </c>
      <c r="C168" s="124" t="s">
        <v>81</v>
      </c>
      <c r="D168" s="177">
        <f>D108</f>
        <v>525</v>
      </c>
      <c r="E168" s="178"/>
      <c r="F168" s="177">
        <f>E168*D168</f>
        <v>0</v>
      </c>
      <c r="G168" s="52"/>
      <c r="H168" s="99"/>
      <c r="I168" s="86"/>
      <c r="J168" s="86"/>
      <c r="K168" s="86"/>
      <c r="L168" s="86"/>
    </row>
    <row r="169" spans="1:12" x14ac:dyDescent="0.35">
      <c r="B169" s="129"/>
      <c r="C169" s="124"/>
      <c r="D169" s="52"/>
      <c r="E169" s="154"/>
      <c r="G169" s="52"/>
      <c r="H169" s="99"/>
      <c r="I169" s="86"/>
      <c r="J169" s="86"/>
      <c r="K169" s="86"/>
      <c r="L169" s="86"/>
    </row>
    <row r="170" spans="1:12" x14ac:dyDescent="0.35">
      <c r="B170" s="84" t="s">
        <v>53</v>
      </c>
      <c r="C170" s="27"/>
      <c r="D170" s="41"/>
      <c r="E170" s="221"/>
      <c r="F170" s="42">
        <f>SUM(F163:F169)</f>
        <v>0</v>
      </c>
      <c r="G170" s="43">
        <f>SUM(G163:G169)</f>
        <v>0</v>
      </c>
      <c r="I170" s="86"/>
      <c r="J170" s="86"/>
      <c r="K170" s="86"/>
      <c r="L170" s="86"/>
    </row>
    <row r="171" spans="1:12" x14ac:dyDescent="0.35">
      <c r="E171" s="146"/>
      <c r="I171" s="86"/>
      <c r="J171" s="86"/>
      <c r="K171" s="86"/>
      <c r="L171" s="86"/>
    </row>
    <row r="172" spans="1:12" x14ac:dyDescent="0.35">
      <c r="A172" s="23" t="s">
        <v>38</v>
      </c>
      <c r="B172" s="24" t="s">
        <v>34</v>
      </c>
      <c r="C172" s="25"/>
      <c r="D172" s="40"/>
      <c r="E172" s="219"/>
      <c r="F172" s="40"/>
      <c r="I172" s="86"/>
      <c r="J172" s="86"/>
      <c r="K172" s="86"/>
      <c r="L172" s="86"/>
    </row>
    <row r="173" spans="1:12" x14ac:dyDescent="0.35">
      <c r="A173" s="23"/>
      <c r="B173" s="85"/>
      <c r="C173" s="150"/>
      <c r="D173" s="155"/>
      <c r="E173" s="222"/>
      <c r="F173" s="155"/>
      <c r="I173" s="86"/>
      <c r="J173" s="86"/>
      <c r="K173" s="86"/>
      <c r="L173" s="86"/>
    </row>
    <row r="174" spans="1:12" ht="43.5" x14ac:dyDescent="0.35">
      <c r="A174" s="26" t="s">
        <v>4</v>
      </c>
      <c r="B174" s="113" t="s">
        <v>200</v>
      </c>
      <c r="C174" s="112"/>
      <c r="D174" s="83"/>
      <c r="E174" s="223"/>
      <c r="F174" s="156"/>
      <c r="I174" s="86"/>
      <c r="J174" s="86"/>
      <c r="K174" s="86"/>
      <c r="L174" s="86"/>
    </row>
    <row r="175" spans="1:12" ht="16.5" x14ac:dyDescent="0.35">
      <c r="A175" s="26"/>
      <c r="B175" s="111" t="s">
        <v>253</v>
      </c>
      <c r="C175" s="171" t="s">
        <v>8</v>
      </c>
      <c r="D175" s="180">
        <f>'Izračuni_pred izmere'!BG219</f>
        <v>53</v>
      </c>
      <c r="E175" s="224"/>
      <c r="F175" s="180">
        <f>+E175*D175</f>
        <v>0</v>
      </c>
      <c r="I175" s="86"/>
      <c r="J175" s="86"/>
      <c r="K175" s="86"/>
      <c r="L175" s="86"/>
    </row>
    <row r="176" spans="1:12" x14ac:dyDescent="0.35">
      <c r="A176" s="26"/>
      <c r="B176" s="111"/>
      <c r="C176" s="112"/>
      <c r="D176" s="83"/>
      <c r="E176" s="223"/>
      <c r="F176" s="156"/>
      <c r="I176" s="86"/>
      <c r="J176" s="86"/>
      <c r="K176" s="86"/>
      <c r="L176" s="86"/>
    </row>
    <row r="177" spans="1:12" x14ac:dyDescent="0.35">
      <c r="B177" s="84" t="s">
        <v>35</v>
      </c>
      <c r="C177" s="27"/>
      <c r="D177" s="41"/>
      <c r="E177" s="221"/>
      <c r="F177" s="42">
        <f>SUM(F174:F176)</f>
        <v>0</v>
      </c>
      <c r="I177" s="86"/>
      <c r="J177" s="86"/>
      <c r="K177" s="86"/>
      <c r="L177" s="86"/>
    </row>
    <row r="178" spans="1:12" x14ac:dyDescent="0.35">
      <c r="E178" s="146"/>
    </row>
    <row r="179" spans="1:12" x14ac:dyDescent="0.35">
      <c r="A179" s="23" t="s">
        <v>73</v>
      </c>
      <c r="B179" s="24" t="s">
        <v>25</v>
      </c>
      <c r="E179" s="146"/>
      <c r="I179" s="86"/>
      <c r="J179" s="86"/>
      <c r="K179" s="86"/>
      <c r="L179" s="86"/>
    </row>
    <row r="180" spans="1:12" x14ac:dyDescent="0.35">
      <c r="E180" s="146"/>
    </row>
    <row r="181" spans="1:12" ht="293.25" customHeight="1" x14ac:dyDescent="0.35">
      <c r="A181" s="105">
        <v>1</v>
      </c>
      <c r="B181" s="109" t="s">
        <v>165</v>
      </c>
      <c r="C181" s="107" t="s">
        <v>8</v>
      </c>
      <c r="D181" s="32">
        <v>1</v>
      </c>
      <c r="E181" s="126"/>
      <c r="F181" s="32">
        <f>E181*D181</f>
        <v>0</v>
      </c>
      <c r="I181" s="86"/>
      <c r="J181" s="86"/>
      <c r="K181" s="86"/>
      <c r="L181" s="86"/>
    </row>
    <row r="182" spans="1:12" x14ac:dyDescent="0.35">
      <c r="B182" s="109"/>
      <c r="C182" s="107"/>
      <c r="D182" s="32"/>
      <c r="E182" s="126"/>
      <c r="F182" s="32"/>
      <c r="I182" s="86"/>
      <c r="J182" s="86"/>
      <c r="K182" s="86"/>
      <c r="L182" s="86"/>
    </row>
    <row r="183" spans="1:12" ht="29" x14ac:dyDescent="0.35">
      <c r="A183" s="105">
        <v>2</v>
      </c>
      <c r="B183" s="109" t="s">
        <v>77</v>
      </c>
      <c r="C183" s="107" t="s">
        <v>8</v>
      </c>
      <c r="D183" s="32">
        <v>1</v>
      </c>
      <c r="E183" s="126"/>
      <c r="F183" s="32">
        <f>E183*D183</f>
        <v>0</v>
      </c>
      <c r="I183" s="86"/>
      <c r="J183" s="86"/>
      <c r="K183" s="86"/>
      <c r="L183" s="86"/>
    </row>
    <row r="184" spans="1:12" x14ac:dyDescent="0.35">
      <c r="B184" s="109"/>
      <c r="C184" s="107"/>
      <c r="D184" s="32"/>
      <c r="E184" s="126"/>
      <c r="F184" s="32"/>
      <c r="I184" s="86"/>
      <c r="J184" s="86"/>
      <c r="K184" s="86"/>
      <c r="L184" s="86"/>
    </row>
    <row r="185" spans="1:12" ht="58" x14ac:dyDescent="0.35">
      <c r="A185" s="105">
        <v>3</v>
      </c>
      <c r="B185" s="109" t="s">
        <v>170</v>
      </c>
      <c r="C185" s="107" t="s">
        <v>8</v>
      </c>
      <c r="D185" s="32">
        <f>'Izračuni_pred izmere'!BJ219</f>
        <v>24</v>
      </c>
      <c r="E185" s="126"/>
      <c r="F185" s="32">
        <f>D185*E185</f>
        <v>0</v>
      </c>
      <c r="I185" s="86"/>
      <c r="J185" s="86"/>
      <c r="K185" s="86"/>
      <c r="L185" s="86"/>
    </row>
    <row r="186" spans="1:12" x14ac:dyDescent="0.35">
      <c r="B186" s="109"/>
      <c r="C186" s="107"/>
      <c r="D186" s="32"/>
      <c r="E186" s="126"/>
      <c r="F186" s="32"/>
      <c r="I186" s="86"/>
      <c r="J186" s="86"/>
      <c r="K186" s="86"/>
      <c r="L186" s="86"/>
    </row>
    <row r="187" spans="1:12" ht="58" x14ac:dyDescent="0.35">
      <c r="A187" s="105">
        <v>4</v>
      </c>
      <c r="B187" s="109" t="s">
        <v>181</v>
      </c>
      <c r="C187" s="107" t="s">
        <v>8</v>
      </c>
      <c r="D187" s="151">
        <v>1</v>
      </c>
      <c r="E187" s="169"/>
      <c r="F187" s="151">
        <f>D187*E187</f>
        <v>0</v>
      </c>
      <c r="I187" s="86"/>
      <c r="J187" s="86"/>
      <c r="K187" s="86"/>
      <c r="L187" s="86"/>
    </row>
    <row r="188" spans="1:12" x14ac:dyDescent="0.35">
      <c r="B188" s="108"/>
      <c r="C188" s="107"/>
      <c r="D188" s="32"/>
      <c r="E188" s="126"/>
      <c r="F188" s="32"/>
      <c r="I188" s="86"/>
      <c r="J188" s="86"/>
      <c r="K188" s="86"/>
      <c r="L188" s="86"/>
    </row>
    <row r="189" spans="1:12" ht="167.25" customHeight="1" x14ac:dyDescent="0.35">
      <c r="A189" s="105">
        <v>5</v>
      </c>
      <c r="B189" s="108" t="s">
        <v>229</v>
      </c>
      <c r="C189" s="107" t="s">
        <v>8</v>
      </c>
      <c r="D189" s="32">
        <v>3</v>
      </c>
      <c r="E189" s="126"/>
      <c r="G189" s="32">
        <f>D189*E189</f>
        <v>0</v>
      </c>
      <c r="I189" s="86"/>
      <c r="J189" s="86"/>
      <c r="K189" s="86"/>
      <c r="L189" s="86"/>
    </row>
    <row r="190" spans="1:12" x14ac:dyDescent="0.35">
      <c r="B190" s="109"/>
      <c r="C190" s="107"/>
      <c r="D190" s="32"/>
      <c r="E190" s="126"/>
      <c r="F190" s="32"/>
      <c r="I190" s="86"/>
      <c r="J190" s="86"/>
      <c r="K190" s="86"/>
      <c r="L190" s="86"/>
    </row>
    <row r="191" spans="1:12" ht="43.5" x14ac:dyDescent="0.35">
      <c r="A191" s="105">
        <v>6</v>
      </c>
      <c r="B191" s="109" t="s">
        <v>62</v>
      </c>
      <c r="C191" s="107" t="s">
        <v>8</v>
      </c>
      <c r="D191" s="32">
        <v>1</v>
      </c>
      <c r="E191" s="126"/>
      <c r="G191" s="32">
        <f>E191*D191</f>
        <v>0</v>
      </c>
      <c r="I191" s="86"/>
      <c r="J191" s="86"/>
      <c r="K191" s="86"/>
      <c r="L191" s="86"/>
    </row>
    <row r="192" spans="1:12" x14ac:dyDescent="0.35">
      <c r="B192" s="109"/>
      <c r="C192" s="107"/>
      <c r="D192" s="32"/>
      <c r="E192" s="126"/>
      <c r="F192" s="87"/>
      <c r="G192" s="32"/>
      <c r="I192" s="86"/>
      <c r="J192" s="86"/>
      <c r="K192" s="86"/>
      <c r="L192" s="86"/>
    </row>
    <row r="193" spans="1:12" ht="33.75" customHeight="1" x14ac:dyDescent="0.35">
      <c r="A193" s="105">
        <v>7</v>
      </c>
      <c r="B193" s="181" t="s">
        <v>230</v>
      </c>
      <c r="C193" s="64" t="s">
        <v>8</v>
      </c>
      <c r="D193" s="167">
        <f>D68</f>
        <v>13</v>
      </c>
      <c r="E193" s="166"/>
      <c r="F193" s="182">
        <f>D193*E193</f>
        <v>0</v>
      </c>
      <c r="G193" s="32"/>
      <c r="I193" s="86"/>
      <c r="J193" s="86"/>
      <c r="K193" s="86"/>
      <c r="L193" s="86"/>
    </row>
    <row r="194" spans="1:12" x14ac:dyDescent="0.35">
      <c r="B194" s="113"/>
      <c r="C194" s="64"/>
      <c r="D194" s="167"/>
      <c r="E194" s="166"/>
      <c r="F194" s="182"/>
      <c r="G194" s="32"/>
      <c r="I194" s="86"/>
      <c r="J194" s="86"/>
      <c r="K194" s="86"/>
      <c r="L194" s="86"/>
    </row>
    <row r="195" spans="1:12" ht="43.5" x14ac:dyDescent="0.35">
      <c r="A195" s="105">
        <v>8</v>
      </c>
      <c r="B195" s="113" t="s">
        <v>233</v>
      </c>
      <c r="C195" s="64" t="s">
        <v>8</v>
      </c>
      <c r="D195" s="167">
        <v>5</v>
      </c>
      <c r="E195" s="166"/>
      <c r="F195" s="182">
        <f>D195*E195</f>
        <v>0</v>
      </c>
      <c r="G195" s="32"/>
      <c r="I195" s="86"/>
      <c r="J195" s="86"/>
      <c r="K195" s="86"/>
      <c r="L195" s="86"/>
    </row>
    <row r="196" spans="1:12" x14ac:dyDescent="0.35">
      <c r="B196" s="113"/>
      <c r="C196" s="64"/>
      <c r="D196" s="167"/>
      <c r="E196" s="166"/>
      <c r="F196" s="182"/>
      <c r="G196" s="32"/>
      <c r="I196" s="86"/>
      <c r="J196" s="86"/>
      <c r="K196" s="86"/>
      <c r="L196" s="86"/>
    </row>
    <row r="197" spans="1:12" ht="116" x14ac:dyDescent="0.35">
      <c r="A197" s="105">
        <v>9</v>
      </c>
      <c r="B197" s="108" t="s">
        <v>239</v>
      </c>
      <c r="C197" s="124" t="s">
        <v>81</v>
      </c>
      <c r="D197" s="32">
        <f>D66</f>
        <v>25.51</v>
      </c>
      <c r="E197" s="126"/>
      <c r="F197" s="32">
        <f>D197*E197</f>
        <v>0</v>
      </c>
      <c r="G197" s="32"/>
      <c r="I197" s="86"/>
      <c r="J197" s="86"/>
      <c r="K197" s="86"/>
      <c r="L197" s="86"/>
    </row>
    <row r="198" spans="1:12" x14ac:dyDescent="0.35">
      <c r="B198" s="108"/>
      <c r="C198" s="124"/>
      <c r="D198" s="32"/>
      <c r="E198" s="126"/>
      <c r="F198" s="32"/>
      <c r="G198" s="32"/>
      <c r="I198" s="86"/>
      <c r="J198" s="86"/>
      <c r="K198" s="86"/>
      <c r="L198" s="86"/>
    </row>
    <row r="199" spans="1:12" ht="72.5" x14ac:dyDescent="0.35">
      <c r="A199" s="105">
        <v>10</v>
      </c>
      <c r="B199" s="172" t="s">
        <v>256</v>
      </c>
      <c r="C199" s="124"/>
      <c r="D199" s="32"/>
      <c r="E199" s="126"/>
      <c r="F199" s="32"/>
      <c r="G199" s="32"/>
      <c r="I199" s="86"/>
      <c r="J199" s="86"/>
      <c r="K199" s="86"/>
      <c r="L199" s="86"/>
    </row>
    <row r="200" spans="1:12" ht="16.5" x14ac:dyDescent="0.35">
      <c r="B200" s="183" t="s">
        <v>255</v>
      </c>
      <c r="C200" s="173" t="s">
        <v>81</v>
      </c>
      <c r="D200" s="174">
        <f>D294*15</f>
        <v>525</v>
      </c>
      <c r="E200" s="225"/>
      <c r="F200" s="175">
        <f>E200*D200</f>
        <v>0</v>
      </c>
      <c r="G200" s="32"/>
      <c r="I200" s="86"/>
      <c r="J200" s="86"/>
      <c r="K200" s="86"/>
      <c r="L200" s="86"/>
    </row>
    <row r="201" spans="1:12" x14ac:dyDescent="0.35">
      <c r="B201" s="109"/>
      <c r="C201" s="107"/>
      <c r="D201" s="32"/>
      <c r="E201" s="126"/>
      <c r="F201" s="32"/>
      <c r="I201" s="86"/>
      <c r="J201" s="86"/>
      <c r="K201" s="86"/>
      <c r="L201" s="86"/>
    </row>
    <row r="202" spans="1:12" x14ac:dyDescent="0.35">
      <c r="B202" s="84" t="s">
        <v>26</v>
      </c>
      <c r="C202" s="27"/>
      <c r="D202" s="41"/>
      <c r="E202" s="221"/>
      <c r="F202" s="42">
        <f>SUM(F179:F201)</f>
        <v>0</v>
      </c>
      <c r="G202" s="42">
        <f>SUM(G179:G201)</f>
        <v>0</v>
      </c>
      <c r="I202" s="86"/>
      <c r="J202" s="86"/>
      <c r="K202" s="86"/>
      <c r="L202" s="86"/>
    </row>
    <row r="203" spans="1:12" x14ac:dyDescent="0.35">
      <c r="B203" s="28"/>
      <c r="C203" s="25"/>
      <c r="D203" s="40"/>
      <c r="E203" s="219"/>
      <c r="F203" s="43"/>
      <c r="G203" s="43"/>
      <c r="I203" s="86"/>
      <c r="J203" s="86"/>
      <c r="K203" s="86"/>
      <c r="L203" s="86"/>
    </row>
    <row r="204" spans="1:12" x14ac:dyDescent="0.35">
      <c r="A204" s="142" t="s">
        <v>83</v>
      </c>
      <c r="B204" s="28" t="s">
        <v>177</v>
      </c>
      <c r="C204" s="25"/>
      <c r="D204" s="40"/>
      <c r="E204" s="219"/>
      <c r="F204" s="43"/>
      <c r="G204" s="43"/>
      <c r="I204" s="86"/>
      <c r="J204" s="86"/>
      <c r="K204" s="86"/>
      <c r="L204" s="86"/>
    </row>
    <row r="205" spans="1:12" x14ac:dyDescent="0.35">
      <c r="A205" s="142"/>
      <c r="B205" s="28"/>
      <c r="C205" s="25"/>
      <c r="D205" s="40"/>
      <c r="E205" s="219"/>
      <c r="F205" s="43"/>
      <c r="G205" s="43"/>
      <c r="I205" s="86"/>
      <c r="J205" s="86"/>
      <c r="K205" s="86"/>
      <c r="L205" s="86"/>
    </row>
    <row r="206" spans="1:12" ht="138.75" customHeight="1" x14ac:dyDescent="0.35">
      <c r="A206" s="142"/>
      <c r="B206" s="109" t="s">
        <v>208</v>
      </c>
      <c r="C206" s="25"/>
      <c r="D206" s="40"/>
      <c r="E206" s="219"/>
      <c r="F206" s="43"/>
      <c r="G206" s="43"/>
      <c r="I206" s="86"/>
      <c r="J206" s="86"/>
      <c r="K206" s="86"/>
      <c r="L206" s="86"/>
    </row>
    <row r="207" spans="1:12" x14ac:dyDescent="0.35">
      <c r="A207" s="142"/>
      <c r="B207" s="28"/>
      <c r="C207" s="25"/>
      <c r="D207" s="40"/>
      <c r="E207" s="219"/>
      <c r="F207" s="43"/>
      <c r="G207" s="43"/>
      <c r="I207" s="86"/>
      <c r="J207" s="86"/>
      <c r="K207" s="86"/>
      <c r="L207" s="86"/>
    </row>
    <row r="208" spans="1:12" ht="43.5" x14ac:dyDescent="0.35">
      <c r="A208" s="105">
        <v>1</v>
      </c>
      <c r="B208" s="109" t="s">
        <v>202</v>
      </c>
      <c r="C208" s="124" t="s">
        <v>81</v>
      </c>
      <c r="D208" s="32">
        <f>'Izračuni_pred izmere'!BM219</f>
        <v>30.27</v>
      </c>
      <c r="E208" s="126"/>
      <c r="F208" s="32">
        <f>D208*E208</f>
        <v>0</v>
      </c>
      <c r="G208" s="43"/>
      <c r="I208" s="86"/>
      <c r="J208" s="86"/>
      <c r="K208" s="86"/>
      <c r="L208" s="86"/>
    </row>
    <row r="209" spans="1:12" x14ac:dyDescent="0.35">
      <c r="B209" s="109"/>
      <c r="E209" s="146"/>
      <c r="G209" s="43"/>
      <c r="I209" s="86"/>
      <c r="J209" s="86"/>
      <c r="K209" s="86"/>
      <c r="L209" s="86"/>
    </row>
    <row r="210" spans="1:12" ht="43.5" x14ac:dyDescent="0.35">
      <c r="A210" s="105">
        <v>2</v>
      </c>
      <c r="B210" s="109" t="s">
        <v>174</v>
      </c>
      <c r="C210" s="124" t="s">
        <v>82</v>
      </c>
      <c r="D210" s="32">
        <f>'Izračuni_pred izmere'!BN219</f>
        <v>33.51</v>
      </c>
      <c r="E210" s="126"/>
      <c r="F210" s="32">
        <f>D210*E210</f>
        <v>0</v>
      </c>
      <c r="G210" s="43"/>
      <c r="I210" s="86"/>
      <c r="J210" s="86"/>
      <c r="K210" s="86"/>
      <c r="L210" s="86"/>
    </row>
    <row r="211" spans="1:12" x14ac:dyDescent="0.35">
      <c r="B211" s="109"/>
      <c r="E211" s="146"/>
      <c r="G211" s="43"/>
      <c r="I211" s="86"/>
      <c r="J211" s="86"/>
      <c r="K211" s="86"/>
      <c r="L211" s="86"/>
    </row>
    <row r="212" spans="1:12" ht="58" x14ac:dyDescent="0.35">
      <c r="A212" s="105">
        <v>3</v>
      </c>
      <c r="B212" s="109" t="s">
        <v>175</v>
      </c>
      <c r="C212" s="124" t="s">
        <v>81</v>
      </c>
      <c r="D212" s="32">
        <f>'Izračuni_pred izmere'!BO219</f>
        <v>42.94</v>
      </c>
      <c r="E212" s="126"/>
      <c r="F212" s="32">
        <f>D212*E212</f>
        <v>0</v>
      </c>
      <c r="G212" s="43"/>
      <c r="I212" s="86"/>
      <c r="J212" s="86"/>
      <c r="K212" s="86"/>
      <c r="L212" s="86"/>
    </row>
    <row r="213" spans="1:12" x14ac:dyDescent="0.35">
      <c r="B213" s="109"/>
      <c r="C213" s="124"/>
      <c r="D213" s="32"/>
      <c r="E213" s="126"/>
      <c r="F213" s="32"/>
      <c r="G213" s="43"/>
      <c r="I213" s="86"/>
      <c r="J213" s="86"/>
      <c r="K213" s="86"/>
      <c r="L213" s="86"/>
    </row>
    <row r="214" spans="1:12" ht="43.5" x14ac:dyDescent="0.35">
      <c r="A214" s="105">
        <v>4</v>
      </c>
      <c r="B214" s="109" t="s">
        <v>207</v>
      </c>
      <c r="C214" s="124" t="s">
        <v>81</v>
      </c>
      <c r="D214" s="32">
        <f>'Izračuni_pred izmere'!BP219</f>
        <v>63.25</v>
      </c>
      <c r="E214" s="126"/>
      <c r="F214" s="32">
        <f>D214*E214</f>
        <v>0</v>
      </c>
      <c r="G214" s="43"/>
      <c r="I214" s="86"/>
      <c r="J214" s="86"/>
      <c r="K214" s="86"/>
      <c r="L214" s="86"/>
    </row>
    <row r="215" spans="1:12" x14ac:dyDescent="0.35">
      <c r="B215" s="109"/>
      <c r="C215" s="124"/>
      <c r="D215" s="32"/>
      <c r="E215" s="126"/>
      <c r="F215" s="32"/>
      <c r="G215" s="43"/>
      <c r="I215" s="86"/>
      <c r="J215" s="86"/>
      <c r="K215" s="86"/>
      <c r="L215" s="86"/>
    </row>
    <row r="216" spans="1:12" ht="130.5" x14ac:dyDescent="0.35">
      <c r="A216" s="105">
        <v>5</v>
      </c>
      <c r="B216" s="109" t="s">
        <v>215</v>
      </c>
      <c r="C216" s="124" t="s">
        <v>8</v>
      </c>
      <c r="D216" s="32">
        <v>1</v>
      </c>
      <c r="E216" s="126"/>
      <c r="F216" s="32">
        <f>D216*E216</f>
        <v>0</v>
      </c>
      <c r="G216" s="43"/>
      <c r="I216" s="86"/>
      <c r="J216" s="86"/>
      <c r="K216" s="86"/>
      <c r="L216" s="86"/>
    </row>
    <row r="217" spans="1:12" x14ac:dyDescent="0.35">
      <c r="B217" s="109"/>
      <c r="C217" s="124"/>
      <c r="D217" s="32"/>
      <c r="E217" s="126"/>
      <c r="F217" s="32"/>
      <c r="G217" s="43"/>
      <c r="I217" s="86"/>
      <c r="J217" s="86"/>
      <c r="K217" s="86"/>
      <c r="L217" s="86"/>
    </row>
    <row r="218" spans="1:12" ht="72.5" x14ac:dyDescent="0.35">
      <c r="A218" s="105">
        <v>6</v>
      </c>
      <c r="B218" s="109" t="s">
        <v>216</v>
      </c>
      <c r="C218" s="124" t="s">
        <v>8</v>
      </c>
      <c r="D218" s="32">
        <v>1</v>
      </c>
      <c r="E218" s="126"/>
      <c r="F218" s="32">
        <f>D218*E218</f>
        <v>0</v>
      </c>
      <c r="G218" s="43"/>
      <c r="I218" s="86"/>
      <c r="J218" s="86"/>
      <c r="K218" s="86"/>
      <c r="L218" s="86"/>
    </row>
    <row r="219" spans="1:12" x14ac:dyDescent="0.35">
      <c r="B219" s="109"/>
      <c r="C219" s="124"/>
      <c r="D219" s="32"/>
      <c r="E219" s="126"/>
      <c r="F219" s="32"/>
      <c r="G219" s="43"/>
      <c r="I219" s="86"/>
      <c r="J219" s="86"/>
      <c r="K219" s="86"/>
      <c r="L219" s="86"/>
    </row>
    <row r="220" spans="1:12" x14ac:dyDescent="0.35">
      <c r="A220" s="142"/>
      <c r="B220" s="28"/>
      <c r="C220" s="25"/>
      <c r="D220" s="40"/>
      <c r="E220" s="219"/>
      <c r="F220" s="43"/>
      <c r="G220" s="43"/>
      <c r="I220" s="86"/>
      <c r="J220" s="86"/>
      <c r="K220" s="86"/>
      <c r="L220" s="86"/>
    </row>
    <row r="221" spans="1:12" x14ac:dyDescent="0.35">
      <c r="A221" s="105">
        <v>7</v>
      </c>
      <c r="B221" s="184" t="s">
        <v>211</v>
      </c>
      <c r="C221" s="86"/>
      <c r="D221" s="87"/>
      <c r="E221" s="157"/>
      <c r="F221" s="87"/>
      <c r="G221" s="43"/>
      <c r="I221" s="86"/>
      <c r="J221" s="86"/>
      <c r="K221" s="86"/>
      <c r="L221" s="86"/>
    </row>
    <row r="222" spans="1:12" ht="87" x14ac:dyDescent="0.35">
      <c r="A222" s="142"/>
      <c r="B222" s="185" t="s">
        <v>254</v>
      </c>
      <c r="E222" s="146"/>
      <c r="G222" s="43"/>
      <c r="I222" s="86"/>
      <c r="J222" s="86"/>
      <c r="K222" s="86"/>
      <c r="L222" s="86"/>
    </row>
    <row r="223" spans="1:12" ht="45.5" x14ac:dyDescent="0.35">
      <c r="A223" s="142"/>
      <c r="B223" s="186" t="s">
        <v>212</v>
      </c>
      <c r="E223" s="146"/>
      <c r="G223" s="43"/>
      <c r="I223" s="86"/>
      <c r="J223" s="86"/>
      <c r="K223" s="86"/>
      <c r="L223" s="86"/>
    </row>
    <row r="224" spans="1:12" ht="43.5" x14ac:dyDescent="0.35">
      <c r="A224" s="142"/>
      <c r="B224" s="109" t="s">
        <v>176</v>
      </c>
      <c r="E224" s="146"/>
      <c r="G224" s="43"/>
      <c r="I224" s="86"/>
      <c r="J224" s="86"/>
      <c r="K224" s="86"/>
      <c r="L224" s="86"/>
    </row>
    <row r="225" spans="1:12" ht="116" x14ac:dyDescent="0.35">
      <c r="A225" s="142"/>
      <c r="B225" s="109" t="s">
        <v>213</v>
      </c>
      <c r="C225" s="124" t="s">
        <v>80</v>
      </c>
      <c r="D225" s="32">
        <f>'Izračuni_pred izmere'!BQ219</f>
        <v>335.11</v>
      </c>
      <c r="E225" s="126"/>
      <c r="F225" s="32">
        <f>E225*D225</f>
        <v>0</v>
      </c>
      <c r="G225" s="43"/>
      <c r="I225" s="86"/>
      <c r="J225" s="86"/>
      <c r="K225" s="86"/>
      <c r="L225" s="86"/>
    </row>
    <row r="226" spans="1:12" x14ac:dyDescent="0.35">
      <c r="A226" s="142"/>
      <c r="B226" s="109"/>
      <c r="C226" s="86"/>
      <c r="D226" s="87"/>
      <c r="E226" s="157"/>
      <c r="F226" s="87"/>
      <c r="G226" s="43"/>
      <c r="I226" s="86"/>
      <c r="J226" s="86"/>
      <c r="K226" s="86"/>
      <c r="L226" s="86"/>
    </row>
    <row r="227" spans="1:12" ht="43.5" x14ac:dyDescent="0.35">
      <c r="A227" s="105">
        <v>8</v>
      </c>
      <c r="B227" s="109" t="s">
        <v>214</v>
      </c>
      <c r="C227" s="124" t="s">
        <v>82</v>
      </c>
      <c r="D227" s="32">
        <f>'Izračuni_pred izmere'!BN219</f>
        <v>33.51</v>
      </c>
      <c r="E227" s="126"/>
      <c r="F227" s="32">
        <f>D227*E227</f>
        <v>0</v>
      </c>
      <c r="G227" s="43"/>
      <c r="I227" s="86"/>
      <c r="J227" s="86"/>
      <c r="K227" s="86"/>
      <c r="L227" s="86"/>
    </row>
    <row r="228" spans="1:12" x14ac:dyDescent="0.35">
      <c r="B228" s="28"/>
      <c r="C228" s="25"/>
      <c r="D228" s="40"/>
      <c r="E228" s="219"/>
      <c r="F228" s="43"/>
      <c r="G228" s="43"/>
      <c r="I228" s="86"/>
      <c r="J228" s="86"/>
      <c r="K228" s="86"/>
      <c r="L228" s="86"/>
    </row>
    <row r="229" spans="1:12" ht="72.5" x14ac:dyDescent="0.35">
      <c r="A229" s="105">
        <v>9</v>
      </c>
      <c r="B229" s="109" t="s">
        <v>231</v>
      </c>
      <c r="C229" s="124" t="s">
        <v>80</v>
      </c>
      <c r="D229" s="91">
        <f>'Izračuni_pred izmere'!BR219</f>
        <v>60.72</v>
      </c>
      <c r="E229" s="146"/>
      <c r="F229" s="32">
        <f>D229*E229</f>
        <v>0</v>
      </c>
      <c r="G229" s="43"/>
      <c r="I229" s="86"/>
      <c r="J229" s="86"/>
      <c r="K229" s="86"/>
      <c r="L229" s="86"/>
    </row>
    <row r="230" spans="1:12" x14ac:dyDescent="0.35">
      <c r="B230" s="109"/>
      <c r="C230" s="124"/>
      <c r="E230" s="146"/>
      <c r="F230" s="32"/>
      <c r="G230" s="43"/>
      <c r="I230" s="86"/>
      <c r="J230" s="86"/>
      <c r="K230" s="86"/>
      <c r="L230" s="86"/>
    </row>
    <row r="231" spans="1:12" ht="130.5" x14ac:dyDescent="0.35">
      <c r="A231" s="105">
        <v>10</v>
      </c>
      <c r="B231" s="141" t="s">
        <v>234</v>
      </c>
      <c r="C231" s="107" t="s">
        <v>80</v>
      </c>
      <c r="D231" s="52">
        <f>'Izračuni_pred izmere'!BR219</f>
        <v>60.72</v>
      </c>
      <c r="E231" s="154"/>
      <c r="F231" s="52">
        <f>E231*D231</f>
        <v>0</v>
      </c>
      <c r="I231" s="86"/>
      <c r="J231" s="86"/>
      <c r="K231" s="86"/>
      <c r="L231" s="86"/>
    </row>
    <row r="232" spans="1:12" x14ac:dyDescent="0.35">
      <c r="B232" s="109"/>
      <c r="E232" s="146"/>
      <c r="G232" s="43"/>
      <c r="I232" s="86"/>
      <c r="J232" s="86"/>
      <c r="K232" s="86"/>
      <c r="L232" s="86"/>
    </row>
    <row r="233" spans="1:12" ht="72.5" x14ac:dyDescent="0.35">
      <c r="A233" s="105">
        <v>11</v>
      </c>
      <c r="B233" s="109" t="s">
        <v>218</v>
      </c>
      <c r="C233" s="124" t="s">
        <v>8</v>
      </c>
      <c r="D233" s="32">
        <v>3</v>
      </c>
      <c r="E233" s="126"/>
      <c r="F233" s="32">
        <f>E233*D233</f>
        <v>0</v>
      </c>
      <c r="G233" s="43"/>
      <c r="I233" s="86"/>
      <c r="J233" s="86"/>
      <c r="K233" s="86"/>
      <c r="L233" s="86"/>
    </row>
    <row r="234" spans="1:12" x14ac:dyDescent="0.35">
      <c r="B234" s="109"/>
      <c r="C234" s="124"/>
      <c r="D234" s="32"/>
      <c r="E234" s="126"/>
      <c r="F234" s="32"/>
      <c r="G234" s="43"/>
      <c r="I234" s="86"/>
      <c r="J234" s="86"/>
      <c r="K234" s="86"/>
      <c r="L234" s="86"/>
    </row>
    <row r="235" spans="1:12" ht="58" x14ac:dyDescent="0.35">
      <c r="A235" s="105">
        <v>12</v>
      </c>
      <c r="B235" s="109" t="s">
        <v>235</v>
      </c>
      <c r="C235" s="124" t="s">
        <v>81</v>
      </c>
      <c r="D235" s="32">
        <v>11.5</v>
      </c>
      <c r="E235" s="126"/>
      <c r="F235" s="32">
        <f>D235*E235</f>
        <v>0</v>
      </c>
      <c r="G235" s="43"/>
      <c r="I235" s="86"/>
      <c r="J235" s="86"/>
      <c r="K235" s="86"/>
      <c r="L235" s="86"/>
    </row>
    <row r="236" spans="1:12" x14ac:dyDescent="0.35">
      <c r="B236" s="109"/>
      <c r="C236" s="124"/>
      <c r="D236" s="32"/>
      <c r="E236" s="126"/>
      <c r="F236" s="32"/>
      <c r="G236" s="43"/>
      <c r="I236" s="86"/>
      <c r="J236" s="86"/>
      <c r="K236" s="86"/>
      <c r="L236" s="86"/>
    </row>
    <row r="237" spans="1:12" ht="43.5" x14ac:dyDescent="0.35">
      <c r="A237" s="105">
        <v>13</v>
      </c>
      <c r="B237" s="109" t="s">
        <v>240</v>
      </c>
      <c r="C237" s="124" t="s">
        <v>81</v>
      </c>
      <c r="D237" s="32">
        <v>13.5</v>
      </c>
      <c r="E237" s="126"/>
      <c r="F237" s="32">
        <f>D237*E237</f>
        <v>0</v>
      </c>
      <c r="G237" s="43"/>
      <c r="I237" s="86"/>
      <c r="J237" s="86"/>
      <c r="K237" s="86"/>
      <c r="L237" s="86"/>
    </row>
    <row r="238" spans="1:12" ht="93.75" customHeight="1" x14ac:dyDescent="0.35">
      <c r="A238" s="105">
        <v>14</v>
      </c>
      <c r="B238" s="140" t="s">
        <v>241</v>
      </c>
      <c r="C238" s="124" t="s">
        <v>81</v>
      </c>
      <c r="D238" s="32">
        <f>'Izračuni_pred izmere'!BS219</f>
        <v>50.6</v>
      </c>
      <c r="E238" s="126"/>
      <c r="F238" s="32">
        <f>E238*D238</f>
        <v>0</v>
      </c>
      <c r="G238" s="43"/>
      <c r="I238" s="86"/>
      <c r="J238" s="86"/>
      <c r="K238" s="86"/>
      <c r="L238" s="86"/>
    </row>
    <row r="239" spans="1:12" x14ac:dyDescent="0.35">
      <c r="B239" s="28"/>
      <c r="C239" s="25"/>
      <c r="D239" s="40"/>
      <c r="E239" s="219"/>
      <c r="F239" s="43"/>
      <c r="G239" s="43"/>
      <c r="I239" s="86"/>
      <c r="J239" s="86"/>
      <c r="K239" s="86"/>
      <c r="L239" s="86"/>
    </row>
    <row r="240" spans="1:12" x14ac:dyDescent="0.35">
      <c r="B240" s="84" t="s">
        <v>178</v>
      </c>
      <c r="C240" s="27"/>
      <c r="D240" s="41"/>
      <c r="E240" s="221"/>
      <c r="F240" s="42">
        <f>SUM(F204:F239)</f>
        <v>0</v>
      </c>
      <c r="G240" s="42">
        <f>SUM(G204:G239)</f>
        <v>0</v>
      </c>
      <c r="I240" s="86"/>
      <c r="J240" s="86"/>
      <c r="K240" s="86"/>
      <c r="L240" s="86"/>
    </row>
    <row r="241" spans="1:12" x14ac:dyDescent="0.35">
      <c r="B241" s="28"/>
      <c r="C241" s="25"/>
      <c r="D241" s="40"/>
      <c r="E241" s="219"/>
      <c r="F241" s="43"/>
      <c r="G241" s="43"/>
      <c r="I241" s="86"/>
      <c r="J241" s="86"/>
      <c r="K241" s="86"/>
      <c r="L241" s="86"/>
    </row>
    <row r="242" spans="1:12" x14ac:dyDescent="0.35">
      <c r="A242" s="142" t="s">
        <v>173</v>
      </c>
      <c r="B242" s="89" t="s">
        <v>84</v>
      </c>
      <c r="E242" s="146"/>
    </row>
    <row r="243" spans="1:12" x14ac:dyDescent="0.35">
      <c r="E243" s="146"/>
    </row>
    <row r="244" spans="1:12" x14ac:dyDescent="0.35">
      <c r="A244" s="187">
        <v>1</v>
      </c>
      <c r="B244" s="188" t="s">
        <v>85</v>
      </c>
      <c r="C244" s="189"/>
      <c r="D244" s="190"/>
      <c r="E244" s="226"/>
      <c r="F244" s="191"/>
    </row>
    <row r="245" spans="1:12" ht="43.5" x14ac:dyDescent="0.35">
      <c r="A245" s="192"/>
      <c r="B245" s="193" t="s">
        <v>86</v>
      </c>
      <c r="C245" s="189"/>
      <c r="D245" s="190"/>
      <c r="E245" s="226"/>
      <c r="F245" s="191"/>
    </row>
    <row r="246" spans="1:12" ht="29" x14ac:dyDescent="0.35">
      <c r="A246" s="192"/>
      <c r="B246" s="194" t="s">
        <v>87</v>
      </c>
      <c r="C246" s="189"/>
      <c r="D246" s="190"/>
      <c r="E246" s="226"/>
      <c r="F246" s="191"/>
    </row>
    <row r="247" spans="1:12" x14ac:dyDescent="0.35">
      <c r="A247" s="192"/>
      <c r="B247" s="194" t="s">
        <v>88</v>
      </c>
      <c r="C247" s="189"/>
      <c r="D247" s="190"/>
      <c r="E247" s="226"/>
      <c r="F247" s="191"/>
    </row>
    <row r="248" spans="1:12" x14ac:dyDescent="0.35">
      <c r="A248" s="192"/>
      <c r="B248" s="194" t="s">
        <v>89</v>
      </c>
      <c r="C248" s="189"/>
      <c r="D248" s="190"/>
      <c r="E248" s="226"/>
      <c r="F248" s="191"/>
    </row>
    <row r="249" spans="1:12" ht="29" x14ac:dyDescent="0.35">
      <c r="A249" s="192"/>
      <c r="B249" s="194" t="s">
        <v>90</v>
      </c>
      <c r="C249" s="189"/>
      <c r="D249" s="190"/>
      <c r="E249" s="226"/>
      <c r="F249" s="191"/>
    </row>
    <row r="250" spans="1:12" ht="29" x14ac:dyDescent="0.35">
      <c r="A250" s="192"/>
      <c r="B250" s="194" t="s">
        <v>91</v>
      </c>
      <c r="C250" s="189"/>
      <c r="D250" s="190"/>
      <c r="E250" s="226"/>
      <c r="F250" s="191"/>
    </row>
    <row r="251" spans="1:12" x14ac:dyDescent="0.35">
      <c r="A251" s="192"/>
      <c r="B251" s="193" t="s">
        <v>92</v>
      </c>
      <c r="C251" s="138"/>
      <c r="D251" s="195"/>
      <c r="E251" s="226"/>
      <c r="F251" s="191"/>
    </row>
    <row r="252" spans="1:12" x14ac:dyDescent="0.35">
      <c r="A252" s="192"/>
      <c r="B252" s="193" t="s">
        <v>93</v>
      </c>
      <c r="C252" s="138"/>
      <c r="D252" s="195"/>
      <c r="E252" s="226"/>
      <c r="F252" s="191"/>
    </row>
    <row r="253" spans="1:12" x14ac:dyDescent="0.35">
      <c r="A253" s="196"/>
      <c r="B253" s="193"/>
      <c r="C253" s="189"/>
      <c r="D253" s="190"/>
      <c r="E253" s="226"/>
      <c r="F253" s="191"/>
    </row>
    <row r="254" spans="1:12" x14ac:dyDescent="0.35">
      <c r="A254" s="196"/>
      <c r="B254" s="193" t="s">
        <v>94</v>
      </c>
      <c r="C254" s="189"/>
      <c r="D254" s="190"/>
      <c r="E254" s="226"/>
      <c r="F254" s="191"/>
    </row>
    <row r="255" spans="1:12" x14ac:dyDescent="0.35">
      <c r="A255" s="196"/>
      <c r="B255" s="193" t="s">
        <v>95</v>
      </c>
      <c r="C255" s="189"/>
      <c r="D255" s="190"/>
      <c r="E255" s="226"/>
      <c r="F255" s="191"/>
    </row>
    <row r="256" spans="1:12" x14ac:dyDescent="0.35">
      <c r="A256" s="196"/>
      <c r="B256" s="193" t="s">
        <v>96</v>
      </c>
      <c r="C256" s="189"/>
      <c r="D256" s="190"/>
      <c r="E256" s="226"/>
      <c r="F256" s="191"/>
    </row>
    <row r="257" spans="1:6" x14ac:dyDescent="0.35">
      <c r="A257" s="196"/>
      <c r="B257" s="193" t="s">
        <v>97</v>
      </c>
      <c r="C257" s="189"/>
      <c r="D257" s="190"/>
      <c r="E257" s="226"/>
      <c r="F257" s="191"/>
    </row>
    <row r="258" spans="1:6" x14ac:dyDescent="0.35">
      <c r="A258" s="196"/>
      <c r="B258" s="193" t="s">
        <v>98</v>
      </c>
      <c r="C258" s="189"/>
      <c r="D258" s="190"/>
      <c r="E258" s="226"/>
      <c r="F258" s="191"/>
    </row>
    <row r="259" spans="1:6" x14ac:dyDescent="0.35">
      <c r="A259" s="196"/>
      <c r="B259" s="193" t="s">
        <v>99</v>
      </c>
      <c r="C259" s="189"/>
      <c r="D259" s="190"/>
      <c r="E259" s="226"/>
      <c r="F259" s="191"/>
    </row>
    <row r="260" spans="1:6" x14ac:dyDescent="0.35">
      <c r="A260" s="196"/>
      <c r="B260" s="193" t="s">
        <v>100</v>
      </c>
      <c r="C260" s="189"/>
      <c r="D260" s="190"/>
      <c r="E260" s="226"/>
      <c r="F260" s="191"/>
    </row>
    <row r="261" spans="1:6" ht="29" x14ac:dyDescent="0.35">
      <c r="A261" s="196"/>
      <c r="B261" s="193" t="s">
        <v>101</v>
      </c>
      <c r="C261" s="189"/>
      <c r="D261" s="190"/>
      <c r="E261" s="226"/>
      <c r="F261" s="191"/>
    </row>
    <row r="262" spans="1:6" x14ac:dyDescent="0.35">
      <c r="A262" s="196"/>
      <c r="B262" s="193" t="s">
        <v>120</v>
      </c>
      <c r="C262" s="189"/>
      <c r="D262" s="190"/>
      <c r="E262" s="226"/>
      <c r="F262" s="191"/>
    </row>
    <row r="263" spans="1:6" x14ac:dyDescent="0.35">
      <c r="A263" s="196"/>
      <c r="B263" s="193" t="s">
        <v>102</v>
      </c>
      <c r="C263" s="138" t="s">
        <v>103</v>
      </c>
      <c r="D263" s="195">
        <v>10</v>
      </c>
      <c r="E263" s="226"/>
      <c r="F263" s="191">
        <f>D263*E263</f>
        <v>0</v>
      </c>
    </row>
    <row r="264" spans="1:6" x14ac:dyDescent="0.35">
      <c r="A264" s="197"/>
      <c r="B264" s="198"/>
      <c r="C264" s="199"/>
      <c r="D264" s="200"/>
      <c r="E264" s="227"/>
      <c r="F264" s="201"/>
    </row>
    <row r="265" spans="1:6" x14ac:dyDescent="0.35">
      <c r="A265" s="187">
        <v>2</v>
      </c>
      <c r="B265" s="188" t="s">
        <v>104</v>
      </c>
      <c r="C265" s="189"/>
      <c r="D265" s="190"/>
      <c r="E265" s="226"/>
      <c r="F265" s="191"/>
    </row>
    <row r="266" spans="1:6" ht="43.5" x14ac:dyDescent="0.35">
      <c r="A266" s="192"/>
      <c r="B266" s="193" t="s">
        <v>86</v>
      </c>
      <c r="C266" s="189"/>
      <c r="D266" s="190"/>
      <c r="E266" s="226"/>
      <c r="F266" s="191"/>
    </row>
    <row r="267" spans="1:6" ht="29" x14ac:dyDescent="0.35">
      <c r="A267" s="192"/>
      <c r="B267" s="194" t="s">
        <v>87</v>
      </c>
      <c r="C267" s="189"/>
      <c r="D267" s="190"/>
      <c r="E267" s="226"/>
      <c r="F267" s="191"/>
    </row>
    <row r="268" spans="1:6" x14ac:dyDescent="0.35">
      <c r="A268" s="192"/>
      <c r="B268" s="194" t="s">
        <v>88</v>
      </c>
      <c r="C268" s="189"/>
      <c r="D268" s="190"/>
      <c r="E268" s="226"/>
      <c r="F268" s="191"/>
    </row>
    <row r="269" spans="1:6" x14ac:dyDescent="0.35">
      <c r="A269" s="192"/>
      <c r="B269" s="194" t="s">
        <v>105</v>
      </c>
      <c r="C269" s="189"/>
      <c r="D269" s="190"/>
      <c r="E269" s="226"/>
      <c r="F269" s="191"/>
    </row>
    <row r="270" spans="1:6" ht="29" x14ac:dyDescent="0.35">
      <c r="A270" s="192"/>
      <c r="B270" s="194" t="s">
        <v>106</v>
      </c>
      <c r="C270" s="189"/>
      <c r="D270" s="190"/>
      <c r="E270" s="226"/>
      <c r="F270" s="191"/>
    </row>
    <row r="271" spans="1:6" ht="29" x14ac:dyDescent="0.35">
      <c r="A271" s="192"/>
      <c r="B271" s="194" t="s">
        <v>91</v>
      </c>
      <c r="C271" s="189"/>
      <c r="D271" s="190"/>
      <c r="E271" s="226"/>
      <c r="F271" s="191"/>
    </row>
    <row r="272" spans="1:6" x14ac:dyDescent="0.35">
      <c r="A272" s="192"/>
      <c r="B272" s="193" t="s">
        <v>92</v>
      </c>
      <c r="C272" s="138"/>
      <c r="D272" s="195"/>
      <c r="E272" s="226"/>
      <c r="F272" s="191"/>
    </row>
    <row r="273" spans="1:6" x14ac:dyDescent="0.35">
      <c r="A273" s="192"/>
      <c r="B273" s="193" t="s">
        <v>93</v>
      </c>
      <c r="C273" s="138"/>
      <c r="D273" s="195"/>
      <c r="E273" s="226"/>
      <c r="F273" s="191"/>
    </row>
    <row r="274" spans="1:6" x14ac:dyDescent="0.35">
      <c r="A274" s="196"/>
      <c r="B274" s="193"/>
      <c r="C274" s="189"/>
      <c r="D274" s="190"/>
      <c r="E274" s="226"/>
      <c r="F274" s="191"/>
    </row>
    <row r="275" spans="1:6" x14ac:dyDescent="0.35">
      <c r="A275" s="196"/>
      <c r="B275" s="193"/>
      <c r="C275" s="189"/>
      <c r="D275" s="190"/>
      <c r="E275" s="226"/>
      <c r="F275" s="191"/>
    </row>
    <row r="276" spans="1:6" x14ac:dyDescent="0.35">
      <c r="A276" s="196"/>
      <c r="B276" s="193" t="s">
        <v>94</v>
      </c>
      <c r="C276" s="189"/>
      <c r="D276" s="190"/>
      <c r="E276" s="226"/>
      <c r="F276" s="191"/>
    </row>
    <row r="277" spans="1:6" x14ac:dyDescent="0.35">
      <c r="A277" s="196"/>
      <c r="B277" s="193" t="s">
        <v>95</v>
      </c>
      <c r="C277" s="189"/>
      <c r="D277" s="190"/>
      <c r="E277" s="226"/>
      <c r="F277" s="191"/>
    </row>
    <row r="278" spans="1:6" x14ac:dyDescent="0.35">
      <c r="A278" s="196"/>
      <c r="B278" s="193" t="s">
        <v>107</v>
      </c>
      <c r="C278" s="189"/>
      <c r="D278" s="190"/>
      <c r="E278" s="226"/>
      <c r="F278" s="191"/>
    </row>
    <row r="279" spans="1:6" x14ac:dyDescent="0.35">
      <c r="A279" s="196"/>
      <c r="B279" s="193" t="s">
        <v>108</v>
      </c>
      <c r="C279" s="189"/>
      <c r="D279" s="190"/>
      <c r="E279" s="226"/>
      <c r="F279" s="191"/>
    </row>
    <row r="280" spans="1:6" x14ac:dyDescent="0.35">
      <c r="A280" s="196"/>
      <c r="B280" s="193" t="s">
        <v>98</v>
      </c>
      <c r="C280" s="189"/>
      <c r="D280" s="190"/>
      <c r="E280" s="226"/>
      <c r="F280" s="191"/>
    </row>
    <row r="281" spans="1:6" x14ac:dyDescent="0.35">
      <c r="A281" s="196"/>
      <c r="B281" s="193" t="s">
        <v>109</v>
      </c>
      <c r="C281" s="189"/>
      <c r="D281" s="190"/>
      <c r="E281" s="226"/>
      <c r="F281" s="191"/>
    </row>
    <row r="282" spans="1:6" x14ac:dyDescent="0.35">
      <c r="A282" s="196"/>
      <c r="B282" s="193" t="s">
        <v>110</v>
      </c>
      <c r="C282" s="189"/>
      <c r="D282" s="190"/>
      <c r="E282" s="226"/>
      <c r="F282" s="191"/>
    </row>
    <row r="283" spans="1:6" ht="29" x14ac:dyDescent="0.35">
      <c r="A283" s="196"/>
      <c r="B283" s="193" t="s">
        <v>111</v>
      </c>
      <c r="C283" s="189"/>
      <c r="D283" s="190"/>
      <c r="E283" s="226"/>
      <c r="F283" s="191"/>
    </row>
    <row r="284" spans="1:6" x14ac:dyDescent="0.35">
      <c r="A284" s="196"/>
      <c r="B284" s="193" t="s">
        <v>121</v>
      </c>
      <c r="C284" s="189"/>
      <c r="D284" s="190"/>
      <c r="E284" s="226"/>
      <c r="F284" s="191"/>
    </row>
    <row r="285" spans="1:6" x14ac:dyDescent="0.35">
      <c r="A285" s="196"/>
      <c r="B285" s="193" t="s">
        <v>112</v>
      </c>
      <c r="C285" s="138" t="s">
        <v>103</v>
      </c>
      <c r="D285" s="195">
        <v>25</v>
      </c>
      <c r="E285" s="226"/>
      <c r="F285" s="191">
        <f>D285*E285</f>
        <v>0</v>
      </c>
    </row>
    <row r="286" spans="1:6" x14ac:dyDescent="0.35">
      <c r="A286" s="196"/>
      <c r="B286" s="193"/>
      <c r="C286" s="138"/>
      <c r="D286" s="195"/>
      <c r="E286" s="226"/>
      <c r="F286" s="191"/>
    </row>
    <row r="287" spans="1:6" x14ac:dyDescent="0.35">
      <c r="A287" s="197"/>
      <c r="B287" s="198"/>
      <c r="C287" s="199"/>
      <c r="D287" s="200"/>
      <c r="E287" s="227"/>
      <c r="F287" s="201"/>
    </row>
    <row r="288" spans="1:6" x14ac:dyDescent="0.35">
      <c r="A288" s="196">
        <v>3</v>
      </c>
      <c r="B288" s="188" t="s">
        <v>113</v>
      </c>
      <c r="C288" s="138"/>
      <c r="D288" s="195"/>
      <c r="E288" s="226"/>
      <c r="F288" s="191"/>
    </row>
    <row r="289" spans="1:6" x14ac:dyDescent="0.35">
      <c r="A289" s="192"/>
      <c r="B289" s="202" t="s">
        <v>114</v>
      </c>
      <c r="C289" s="138"/>
      <c r="D289" s="195"/>
      <c r="E289" s="226"/>
      <c r="F289" s="191"/>
    </row>
    <row r="290" spans="1:6" x14ac:dyDescent="0.35">
      <c r="A290" s="192"/>
      <c r="B290" s="202" t="s">
        <v>115</v>
      </c>
      <c r="C290" s="138"/>
      <c r="D290" s="195"/>
      <c r="E290" s="226"/>
      <c r="F290" s="191"/>
    </row>
    <row r="291" spans="1:6" x14ac:dyDescent="0.35">
      <c r="A291" s="192"/>
      <c r="B291" s="202" t="s">
        <v>116</v>
      </c>
      <c r="C291" s="138"/>
      <c r="D291" s="195"/>
      <c r="E291" s="226"/>
      <c r="F291" s="191"/>
    </row>
    <row r="292" spans="1:6" x14ac:dyDescent="0.35">
      <c r="A292" s="192"/>
      <c r="B292" s="202" t="s">
        <v>117</v>
      </c>
      <c r="C292" s="138"/>
      <c r="D292" s="195"/>
      <c r="E292" s="226"/>
      <c r="F292" s="191"/>
    </row>
    <row r="293" spans="1:6" x14ac:dyDescent="0.35">
      <c r="A293" s="192"/>
      <c r="B293" s="203" t="s">
        <v>118</v>
      </c>
      <c r="C293" s="138"/>
      <c r="D293" s="195"/>
      <c r="E293" s="226"/>
      <c r="F293" s="191"/>
    </row>
    <row r="294" spans="1:6" x14ac:dyDescent="0.35">
      <c r="A294" s="204"/>
      <c r="B294" s="205" t="s">
        <v>119</v>
      </c>
      <c r="C294" s="206" t="s">
        <v>103</v>
      </c>
      <c r="D294" s="207">
        <v>35</v>
      </c>
      <c r="E294" s="228"/>
      <c r="F294" s="182">
        <f>D294*E294</f>
        <v>0</v>
      </c>
    </row>
    <row r="295" spans="1:6" x14ac:dyDescent="0.35">
      <c r="A295" s="204"/>
      <c r="B295" s="208"/>
      <c r="C295" s="209"/>
      <c r="D295" s="210"/>
      <c r="E295" s="229"/>
      <c r="F295" s="211"/>
    </row>
    <row r="296" spans="1:6" x14ac:dyDescent="0.35">
      <c r="B296" s="84" t="s">
        <v>122</v>
      </c>
      <c r="C296" s="27"/>
      <c r="D296" s="41"/>
      <c r="E296" s="221"/>
      <c r="F296" s="42">
        <f>SUM(F242:F295)</f>
        <v>0</v>
      </c>
    </row>
    <row r="297" spans="1:6" x14ac:dyDescent="0.35">
      <c r="E297" s="146"/>
    </row>
    <row r="298" spans="1:6" x14ac:dyDescent="0.35">
      <c r="A298" s="142" t="s">
        <v>173</v>
      </c>
      <c r="B298" s="89" t="s">
        <v>219</v>
      </c>
      <c r="E298" s="146"/>
    </row>
    <row r="299" spans="1:6" x14ac:dyDescent="0.35">
      <c r="E299" s="146"/>
    </row>
    <row r="300" spans="1:6" ht="196.5" customHeight="1" x14ac:dyDescent="0.35">
      <c r="A300" s="105">
        <v>1</v>
      </c>
      <c r="B300" s="158" t="s">
        <v>227</v>
      </c>
      <c r="C300" s="206" t="s">
        <v>103</v>
      </c>
      <c r="D300" s="91">
        <f>'Izračuni_pred izmere'!E216</f>
        <v>28</v>
      </c>
      <c r="E300" s="146"/>
      <c r="F300" s="91">
        <f>D300*E300</f>
        <v>0</v>
      </c>
    </row>
    <row r="302" spans="1:6" x14ac:dyDescent="0.35">
      <c r="B302" s="84" t="s">
        <v>220</v>
      </c>
      <c r="C302" s="27"/>
      <c r="D302" s="41"/>
      <c r="E302" s="41"/>
      <c r="F302" s="42">
        <f>SUM(F298:F301)</f>
        <v>0</v>
      </c>
    </row>
  </sheetData>
  <sheetProtection algorithmName="SHA-512" hashValue="UwGYjUQHGN+y0FyXcjYNRX+KRW9sGUAGA/2bofSmnY83wPCxI2z/gJvWTjFjzDrDdBEIfEIriAG7G1YPNSoxmA==" saltValue="qIShcfMdKDWeJAEKZbzl+g==" spinCount="100000" sheet="1" objects="1" scenarios="1"/>
  <mergeCells count="5">
    <mergeCell ref="A1:F1"/>
    <mergeCell ref="A2:F2"/>
    <mergeCell ref="A3:F3"/>
    <mergeCell ref="B37:F37"/>
    <mergeCell ref="B128:F129"/>
  </mergeCells>
  <pageMargins left="0.39370078740157483" right="0.19685039370078741" top="0.78740157480314965" bottom="0.39370078740157483" header="0.19685039370078741" footer="0.19685039370078741"/>
  <pageSetup paperSize="9" orientation="landscape" r:id="rId1"/>
  <headerFooter>
    <oddFooter>&amp;L&amp;"Arial CE,Ležeče"&amp;9&amp;F&amp;R&amp;"Arial CE,Ležeče"&amp;9Stran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T238"/>
  <sheetViews>
    <sheetView showZeros="0" zoomScale="80" zoomScaleNormal="80" workbookViewId="0">
      <pane ySplit="7" topLeftCell="A8" activePane="bottomLeft" state="frozen"/>
      <selection pane="bottomLeft" activeCell="J57" sqref="J57"/>
    </sheetView>
  </sheetViews>
  <sheetFormatPr defaultColWidth="9.1796875" defaultRowHeight="14.5" x14ac:dyDescent="0.35"/>
  <cols>
    <col min="1" max="1" width="6.1796875" style="75" bestFit="1" customWidth="1"/>
    <col min="2" max="2" width="44.26953125" style="51" customWidth="1"/>
    <col min="3" max="3" width="8.81640625" style="51" bestFit="1" customWidth="1"/>
    <col min="4" max="4" width="8.453125" style="51" customWidth="1"/>
    <col min="5" max="5" width="7.54296875" style="51" bestFit="1" customWidth="1"/>
    <col min="6" max="6" width="10.81640625" style="51" customWidth="1"/>
    <col min="7" max="7" width="4.7265625" style="51" customWidth="1"/>
    <col min="8" max="8" width="13.54296875" style="56" customWidth="1"/>
    <col min="9" max="9" width="13.26953125" style="56" customWidth="1"/>
    <col min="10" max="11" width="11.7265625" style="56" customWidth="1"/>
    <col min="12" max="15" width="12.1796875" style="56" customWidth="1"/>
    <col min="16" max="16" width="10.26953125" style="56" customWidth="1"/>
    <col min="17" max="17" width="4.7265625" style="51" customWidth="1"/>
    <col min="18" max="19" width="8.453125" style="51" customWidth="1"/>
    <col min="20" max="20" width="9" style="56" customWidth="1"/>
    <col min="21" max="21" width="8.81640625" style="56" customWidth="1"/>
    <col min="22" max="22" width="6.7265625" style="56" customWidth="1"/>
    <col min="23" max="23" width="7.26953125" style="56" customWidth="1"/>
    <col min="24" max="24" width="4.7265625" style="51" customWidth="1"/>
    <col min="25" max="25" width="13.1796875" style="56" customWidth="1"/>
    <col min="26" max="26" width="10.7265625" style="56" customWidth="1"/>
    <col min="27" max="27" width="7.453125" style="56" customWidth="1"/>
    <col min="28" max="28" width="9" style="51" customWidth="1"/>
    <col min="29" max="29" width="8.81640625" style="56" customWidth="1"/>
    <col min="30" max="30" width="10.7265625" style="136" customWidth="1"/>
    <col min="31" max="31" width="4.7265625" style="51" customWidth="1"/>
    <col min="32" max="32" width="10.7265625" style="56" customWidth="1"/>
    <col min="33" max="34" width="9.26953125" style="56" customWidth="1"/>
    <col min="35" max="35" width="4.7265625" style="51" customWidth="1"/>
    <col min="36" max="36" width="8.81640625" style="56" customWidth="1"/>
    <col min="37" max="38" width="9" style="56" customWidth="1"/>
    <col min="39" max="39" width="10.453125" style="56" customWidth="1"/>
    <col min="40" max="40" width="7.7265625" style="56" customWidth="1"/>
    <col min="41" max="41" width="12.26953125" style="56" customWidth="1"/>
    <col min="42" max="42" width="4.7265625" style="51" customWidth="1"/>
    <col min="43" max="43" width="14.26953125" style="56" customWidth="1"/>
    <col min="44" max="44" width="12.54296875" style="56" customWidth="1"/>
    <col min="45" max="45" width="7.7265625" style="56" customWidth="1"/>
    <col min="46" max="46" width="12" style="56" customWidth="1"/>
    <col min="47" max="47" width="4.7265625" style="56" customWidth="1"/>
    <col min="48" max="48" width="14.1796875" style="56" customWidth="1"/>
    <col min="49" max="49" width="9.81640625" style="56" customWidth="1"/>
    <col min="50" max="50" width="9.26953125" style="56" customWidth="1"/>
    <col min="51" max="51" width="10.7265625" style="56" customWidth="1"/>
    <col min="52" max="52" width="11.7265625" style="56" customWidth="1"/>
    <col min="53" max="53" width="9.1796875" style="56" customWidth="1"/>
    <col min="54" max="54" width="4.7265625" style="51" customWidth="1"/>
    <col min="55" max="55" width="12.26953125" style="51" customWidth="1"/>
    <col min="56" max="56" width="9.7265625" style="51" customWidth="1"/>
    <col min="57" max="57" width="9.1796875" style="51" customWidth="1"/>
    <col min="58" max="58" width="4.7265625" style="51" customWidth="1"/>
    <col min="59" max="59" width="12.1796875" style="51" customWidth="1"/>
    <col min="60" max="60" width="9.54296875" style="51" customWidth="1"/>
    <col min="61" max="61" width="4.7265625" style="51" customWidth="1"/>
    <col min="62" max="62" width="11.26953125" style="51" customWidth="1"/>
    <col min="63" max="63" width="9.1796875" style="51"/>
    <col min="64" max="64" width="4.7265625" style="51" customWidth="1"/>
    <col min="65" max="65" width="15.26953125" style="51" customWidth="1"/>
    <col min="66" max="66" width="11" style="51" bestFit="1" customWidth="1"/>
    <col min="67" max="67" width="9.1796875" style="51"/>
    <col min="68" max="68" width="10.81640625" style="51" bestFit="1" customWidth="1"/>
    <col min="69" max="69" width="8.7265625" style="51" customWidth="1"/>
    <col min="70" max="16384" width="9.1796875" style="51"/>
  </cols>
  <sheetData>
    <row r="1" spans="1:72" s="67" customFormat="1" ht="43.5" x14ac:dyDescent="0.35">
      <c r="A1" s="247" t="str">
        <f>'Popis del_fasada'!A2:F2</f>
        <v xml:space="preserve">OBJEKT: VEČ STANOVANJSKA STAVBA, TOPNIŠKA ULICA 58, LJUBLJANA </v>
      </c>
      <c r="B1" s="248"/>
      <c r="C1" s="48" t="s">
        <v>44</v>
      </c>
      <c r="D1" s="48" t="s">
        <v>39</v>
      </c>
      <c r="E1" s="48" t="s">
        <v>24</v>
      </c>
      <c r="F1" s="48" t="s">
        <v>71</v>
      </c>
      <c r="G1" s="60"/>
      <c r="H1" s="159" t="str">
        <f>B12</f>
        <v>Demontaža senčil_230 cm</v>
      </c>
      <c r="I1" s="160" t="str">
        <f>B15</f>
        <v>Demontaža VC plošč</v>
      </c>
      <c r="J1" s="160" t="str">
        <f>B16</f>
        <v>Demontaža Alu polic</v>
      </c>
      <c r="K1" s="160" t="str">
        <f>B21</f>
        <v>Demontaža Alu špalet</v>
      </c>
      <c r="L1" s="161" t="str">
        <f>B23</f>
        <v>Demontaža Alu cevi</v>
      </c>
      <c r="M1" s="161" t="str">
        <f>B25</f>
        <v>Demontaža NS obloge</v>
      </c>
      <c r="N1" s="161" t="str">
        <f>B130</f>
        <v>Prane plošče</v>
      </c>
      <c r="O1" s="162" t="str">
        <f>B131</f>
        <v>Odstranitev nadstreškov</v>
      </c>
      <c r="P1" s="130"/>
      <c r="Q1" s="49"/>
      <c r="R1" s="135" t="str">
        <f>B28</f>
        <v>Rezanje asfalta</v>
      </c>
      <c r="S1" s="135" t="str">
        <f>B29</f>
        <v>Rušenje asfalta</v>
      </c>
      <c r="T1" s="135" t="s">
        <v>51</v>
      </c>
      <c r="U1" s="163" t="str">
        <f>B31</f>
        <v>Tampon</v>
      </c>
      <c r="V1" s="48" t="str">
        <f>B32</f>
        <v>Asfalt 5 cm</v>
      </c>
      <c r="W1" s="48" t="str">
        <f>B33</f>
        <v>Asfalt 3 cm</v>
      </c>
      <c r="X1" s="49"/>
      <c r="Y1" s="48" t="str">
        <f>B36</f>
        <v>Sanacija svetlobnikov</v>
      </c>
      <c r="Z1" s="49" t="str">
        <f>B42</f>
        <v>Priprava površin</v>
      </c>
      <c r="AA1" s="49" t="str">
        <f>B43</f>
        <v>HI fasade</v>
      </c>
      <c r="AB1" s="135" t="str">
        <f>B45</f>
        <v>Kamnite police</v>
      </c>
      <c r="AC1" s="135" t="str">
        <f>B52</f>
        <v>VC plošče</v>
      </c>
      <c r="AD1" s="48"/>
      <c r="AE1" s="49"/>
      <c r="AF1" s="48" t="s">
        <v>21</v>
      </c>
      <c r="AG1" s="162" t="str">
        <f>B57</f>
        <v>Lovilni oder</v>
      </c>
      <c r="AH1" s="48" t="str">
        <f>B58</f>
        <v>Delovni oder</v>
      </c>
      <c r="AI1" s="49"/>
      <c r="AJ1" s="48" t="str">
        <f>B63</f>
        <v>Kamena volna</v>
      </c>
      <c r="AK1" s="130" t="str">
        <f>B64</f>
        <v>Neo cokel</v>
      </c>
      <c r="AL1" s="48" t="str">
        <f>B65</f>
        <v>KW _špalete</v>
      </c>
      <c r="AM1" s="48" t="s">
        <v>59</v>
      </c>
      <c r="AN1" s="60" t="str">
        <f>B71</f>
        <v>Bakelit</v>
      </c>
      <c r="AO1" s="48"/>
      <c r="AP1" s="49"/>
      <c r="AQ1" s="60" t="str">
        <f>B79</f>
        <v>Odtočni žleb_vertikalni</v>
      </c>
      <c r="AR1" s="60" t="str">
        <f>B80</f>
        <v>Nadstrešek_obroba ob fasadi</v>
      </c>
      <c r="AS1" s="60" t="str">
        <f>B81</f>
        <v>H žleb</v>
      </c>
      <c r="AT1" s="48"/>
      <c r="AU1" s="49"/>
      <c r="AV1" s="48"/>
      <c r="AW1" s="130" t="str">
        <f>B85</f>
        <v>NS obloga _lože</v>
      </c>
      <c r="AX1" s="48"/>
      <c r="AY1" s="48"/>
      <c r="AZ1" s="60"/>
      <c r="BA1" s="48"/>
      <c r="BB1" s="49"/>
      <c r="BC1" s="48" t="str">
        <f>B90</f>
        <v>Revital color</v>
      </c>
      <c r="BD1" s="48" t="str">
        <f>B101</f>
        <v>Ograja lože</v>
      </c>
      <c r="BE1" s="48"/>
      <c r="BG1" s="48" t="str">
        <f>B105</f>
        <v>Montaža senčil</v>
      </c>
      <c r="BH1" s="48"/>
      <c r="BJ1" s="48" t="str">
        <f>B110</f>
        <v>Montaža ograjnih cevi</v>
      </c>
      <c r="BK1" s="48"/>
      <c r="BM1" s="48" t="str">
        <f>B195</f>
        <v>Demontaža kleparskega zaključka</v>
      </c>
      <c r="BN1" s="48" t="str">
        <f>B198</f>
        <v>Gramozno nasutje</v>
      </c>
      <c r="BO1" s="48" t="str">
        <f>B199</f>
        <v>Valjanec</v>
      </c>
      <c r="BP1" s="48" t="str">
        <f>B200</f>
        <v>Inštalacije</v>
      </c>
      <c r="BQ1" s="48" t="str">
        <f>B201</f>
        <v>Streha_sloji</v>
      </c>
      <c r="BR1" s="48" t="str">
        <f>B202</f>
        <v>VC plošče</v>
      </c>
      <c r="BS1" s="48" t="str">
        <f>B203</f>
        <v>Kapna obroba</v>
      </c>
      <c r="BT1" s="48"/>
    </row>
    <row r="2" spans="1:72" s="68" customFormat="1" ht="15" customHeight="1" x14ac:dyDescent="0.35">
      <c r="A2" s="114"/>
      <c r="B2" s="47"/>
      <c r="C2" s="49"/>
      <c r="D2" s="49"/>
      <c r="E2" s="49"/>
      <c r="F2" s="49"/>
      <c r="G2" s="49"/>
      <c r="H2" s="241" t="str">
        <f>'Popis del_fasada'!B39</f>
        <v>RUŠITVENA IN ODSTRANITVENA DELA</v>
      </c>
      <c r="I2" s="258"/>
      <c r="J2" s="258"/>
      <c r="K2" s="258"/>
      <c r="L2" s="258"/>
      <c r="M2" s="258"/>
      <c r="N2" s="258"/>
      <c r="O2" s="258"/>
      <c r="P2" s="259"/>
      <c r="Q2" s="80"/>
      <c r="R2" s="249" t="str">
        <f>'Popis del_fasada'!B75</f>
        <v>ZEMELJSKA DELA</v>
      </c>
      <c r="S2" s="262"/>
      <c r="T2" s="258"/>
      <c r="U2" s="258"/>
      <c r="V2" s="258"/>
      <c r="W2" s="259"/>
      <c r="X2" s="80"/>
      <c r="Y2" s="252" t="str">
        <f>'Popis del_fasada'!B93</f>
        <v>ZIDARSKA DELA</v>
      </c>
      <c r="Z2" s="253"/>
      <c r="AA2" s="253"/>
      <c r="AB2" s="253"/>
      <c r="AC2" s="253"/>
      <c r="AD2" s="254"/>
      <c r="AE2" s="121"/>
      <c r="AF2" s="260" t="str">
        <f>'Popis del_fasada'!B116</f>
        <v>TESARSKA DELA</v>
      </c>
      <c r="AG2" s="258"/>
      <c r="AH2" s="259"/>
      <c r="AI2" s="49"/>
      <c r="AJ2" s="249" t="str">
        <f>'Popis del_fasada'!B126</f>
        <v>FASADERSKA DELA</v>
      </c>
      <c r="AK2" s="250"/>
      <c r="AL2" s="250"/>
      <c r="AM2" s="250"/>
      <c r="AN2" s="250"/>
      <c r="AO2" s="251"/>
      <c r="AP2" s="49"/>
      <c r="AQ2" s="241" t="str">
        <f>'Popis del_fasada'!B144</f>
        <v>KLEPARSKA DELA</v>
      </c>
      <c r="AR2" s="242"/>
      <c r="AS2" s="242"/>
      <c r="AT2" s="243"/>
      <c r="AU2" s="49"/>
      <c r="AV2" s="255" t="str">
        <f>'Popis del_fasada'!B154</f>
        <v>KERAMIČARSKA DELA</v>
      </c>
      <c r="AW2" s="256"/>
      <c r="AX2" s="256"/>
      <c r="AY2" s="256"/>
      <c r="AZ2" s="256"/>
      <c r="BA2" s="257"/>
      <c r="BB2" s="80"/>
      <c r="BC2" s="244" t="str">
        <f>'Popis del_fasada'!B162</f>
        <v>SLIKOPLESKARSKA DELA</v>
      </c>
      <c r="BD2" s="245"/>
      <c r="BE2" s="246"/>
      <c r="BG2" s="261" t="str">
        <f>'Popis del_fasada'!B172</f>
        <v>STAVBNO POHIŠTVO</v>
      </c>
      <c r="BH2" s="259"/>
      <c r="BJ2" s="239" t="str">
        <f>'Popis del_fasada'!B179</f>
        <v>RAZNA DELA</v>
      </c>
      <c r="BK2" s="240"/>
      <c r="BM2" s="237" t="str">
        <f>B192</f>
        <v xml:space="preserve">RAVNA NEPOHODNA STREHA </v>
      </c>
      <c r="BN2" s="238"/>
      <c r="BO2" s="238"/>
      <c r="BP2" s="238"/>
      <c r="BQ2" s="238"/>
      <c r="BR2" s="238"/>
      <c r="BS2" s="238"/>
      <c r="BT2" s="238"/>
    </row>
    <row r="3" spans="1:72" s="68" customFormat="1" ht="15" customHeight="1" x14ac:dyDescent="0.35">
      <c r="A3" s="114"/>
      <c r="B3" s="53" t="s">
        <v>40</v>
      </c>
      <c r="C3" s="69"/>
      <c r="D3" s="49"/>
      <c r="E3" s="49"/>
      <c r="F3" s="49"/>
      <c r="G3" s="49"/>
      <c r="H3" s="73"/>
      <c r="I3" s="58"/>
      <c r="J3" s="58"/>
      <c r="K3" s="58"/>
      <c r="L3" s="73"/>
      <c r="M3" s="58"/>
      <c r="N3" s="73"/>
      <c r="O3" s="73"/>
      <c r="P3" s="58"/>
      <c r="Q3" s="80"/>
      <c r="R3" s="80"/>
      <c r="S3" s="80"/>
      <c r="T3" s="73"/>
      <c r="U3" s="73"/>
      <c r="V3" s="73"/>
      <c r="W3" s="73"/>
      <c r="X3" s="80"/>
      <c r="Y3" s="73"/>
      <c r="Z3" s="73"/>
      <c r="AA3" s="73"/>
      <c r="AB3" s="80"/>
      <c r="AC3" s="58"/>
      <c r="AE3" s="80"/>
      <c r="AF3" s="73"/>
      <c r="AG3" s="73"/>
      <c r="AH3" s="73"/>
      <c r="AI3" s="49"/>
      <c r="AJ3" s="73"/>
      <c r="AK3" s="58"/>
      <c r="AL3" s="58"/>
      <c r="AM3" s="58"/>
      <c r="AN3" s="58"/>
      <c r="AO3" s="58"/>
      <c r="AP3" s="49"/>
      <c r="AQ3" s="73"/>
      <c r="AR3" s="73"/>
      <c r="AS3" s="73"/>
      <c r="AT3" s="73"/>
      <c r="AU3" s="73"/>
      <c r="AV3" s="73"/>
      <c r="AW3" s="73"/>
      <c r="AX3" s="73"/>
      <c r="AY3" s="73"/>
      <c r="AZ3" s="73"/>
      <c r="BA3" s="73"/>
      <c r="BB3" s="80"/>
      <c r="BG3" s="49"/>
      <c r="BH3" s="49"/>
    </row>
    <row r="4" spans="1:72" s="68" customFormat="1" ht="15" customHeight="1" x14ac:dyDescent="0.35">
      <c r="A4" s="114"/>
      <c r="B4" s="131" t="s">
        <v>42</v>
      </c>
      <c r="C4" s="132">
        <v>0.14000000000000001</v>
      </c>
      <c r="D4" s="49"/>
      <c r="E4" s="49"/>
      <c r="F4" s="49"/>
      <c r="G4" s="49"/>
      <c r="H4" s="73"/>
      <c r="I4" s="58"/>
      <c r="J4" s="58"/>
      <c r="K4" s="58"/>
      <c r="L4" s="73"/>
      <c r="M4" s="58"/>
      <c r="N4" s="73"/>
      <c r="O4" s="73"/>
      <c r="P4" s="58"/>
      <c r="Q4" s="80"/>
      <c r="R4" s="80"/>
      <c r="S4" s="80"/>
      <c r="T4" s="73"/>
      <c r="U4" s="73"/>
      <c r="V4" s="73"/>
      <c r="W4" s="73"/>
      <c r="X4" s="80"/>
      <c r="Y4" s="73"/>
      <c r="Z4" s="73"/>
      <c r="AA4" s="73"/>
      <c r="AB4" s="80"/>
      <c r="AC4" s="58"/>
      <c r="AE4" s="80"/>
      <c r="AF4" s="73"/>
      <c r="AG4" s="73"/>
      <c r="AH4" s="73"/>
      <c r="AI4" s="49"/>
      <c r="AJ4" s="73"/>
      <c r="AK4" s="58"/>
      <c r="AL4" s="58"/>
      <c r="AM4" s="58"/>
      <c r="AN4" s="58"/>
      <c r="AO4" s="58"/>
      <c r="AP4" s="49"/>
      <c r="AQ4" s="73"/>
      <c r="AR4" s="73"/>
      <c r="AS4" s="73"/>
      <c r="AT4" s="73"/>
      <c r="AU4" s="73"/>
      <c r="AV4" s="73"/>
      <c r="AW4" s="73"/>
      <c r="AX4" s="73"/>
      <c r="AY4" s="73"/>
      <c r="AZ4" s="73"/>
      <c r="BA4" s="73"/>
      <c r="BB4" s="80"/>
      <c r="BG4" s="49"/>
      <c r="BH4" s="49"/>
    </row>
    <row r="5" spans="1:72" s="68" customFormat="1" ht="15" customHeight="1" x14ac:dyDescent="0.35">
      <c r="A5" s="114"/>
      <c r="B5" s="57" t="s">
        <v>43</v>
      </c>
      <c r="C5" s="70"/>
      <c r="D5" s="49"/>
      <c r="E5" s="49"/>
      <c r="F5" s="49"/>
      <c r="G5" s="49"/>
      <c r="H5" s="73"/>
      <c r="I5" s="58"/>
      <c r="J5" s="58"/>
      <c r="K5" s="58"/>
      <c r="L5" s="73"/>
      <c r="M5" s="58"/>
      <c r="N5" s="73"/>
      <c r="O5" s="73"/>
      <c r="P5" s="58"/>
      <c r="Q5" s="80"/>
      <c r="R5" s="80"/>
      <c r="S5" s="80"/>
      <c r="T5" s="73"/>
      <c r="U5" s="73"/>
      <c r="V5" s="73"/>
      <c r="W5" s="73"/>
      <c r="X5" s="80"/>
      <c r="Y5" s="73"/>
      <c r="Z5" s="73"/>
      <c r="AA5" s="73"/>
      <c r="AB5" s="80"/>
      <c r="AC5" s="58"/>
      <c r="AE5" s="80"/>
      <c r="AF5" s="73"/>
      <c r="AG5" s="73"/>
      <c r="AH5" s="73"/>
      <c r="AI5" s="49"/>
      <c r="AJ5" s="73"/>
      <c r="AK5" s="58"/>
      <c r="AL5" s="58"/>
      <c r="AM5" s="58"/>
      <c r="AN5" s="58"/>
      <c r="AO5" s="58"/>
      <c r="AP5" s="49"/>
      <c r="AQ5" s="73"/>
      <c r="AR5" s="73"/>
      <c r="AS5" s="73"/>
      <c r="AT5" s="73"/>
      <c r="AU5" s="73"/>
      <c r="AV5" s="73"/>
      <c r="AW5" s="73"/>
      <c r="AX5" s="73"/>
      <c r="AY5" s="73"/>
      <c r="AZ5" s="73"/>
      <c r="BA5" s="73"/>
      <c r="BB5" s="80"/>
      <c r="BG5" s="49"/>
      <c r="BH5" s="49"/>
    </row>
    <row r="6" spans="1:72" s="68" customFormat="1" ht="15" customHeight="1" x14ac:dyDescent="0.35">
      <c r="A6" s="114"/>
      <c r="B6" s="57" t="s">
        <v>45</v>
      </c>
      <c r="C6" s="70">
        <v>0.14000000000000001</v>
      </c>
      <c r="D6" s="49"/>
      <c r="E6" s="49"/>
      <c r="F6" s="49"/>
      <c r="G6" s="49"/>
      <c r="H6" s="73"/>
      <c r="I6" s="58"/>
      <c r="J6" s="58"/>
      <c r="K6" s="58"/>
      <c r="L6" s="73"/>
      <c r="M6" s="58"/>
      <c r="N6" s="73"/>
      <c r="O6" s="73"/>
      <c r="P6" s="58"/>
      <c r="Q6" s="80"/>
      <c r="R6" s="80"/>
      <c r="S6" s="80"/>
      <c r="T6" s="73"/>
      <c r="U6" s="73"/>
      <c r="V6" s="73"/>
      <c r="W6" s="73"/>
      <c r="X6" s="80"/>
      <c r="Y6" s="73"/>
      <c r="Z6" s="73"/>
      <c r="AA6" s="73"/>
      <c r="AB6" s="80"/>
      <c r="AC6" s="58"/>
      <c r="AE6" s="80"/>
      <c r="AF6" s="73"/>
      <c r="AG6" s="73"/>
      <c r="AH6" s="73"/>
      <c r="AI6" s="49"/>
      <c r="AJ6" s="73"/>
      <c r="AK6" s="58"/>
      <c r="AL6" s="58"/>
      <c r="AM6" s="58"/>
      <c r="AN6" s="58"/>
      <c r="AO6" s="58"/>
      <c r="AP6" s="49"/>
      <c r="AQ6" s="73"/>
      <c r="AR6" s="73"/>
      <c r="AS6" s="73"/>
      <c r="AT6" s="73"/>
      <c r="AU6" s="73"/>
      <c r="AV6" s="73"/>
      <c r="AW6" s="73"/>
      <c r="AX6" s="73"/>
      <c r="AY6" s="73"/>
      <c r="AZ6" s="73"/>
      <c r="BA6" s="73"/>
      <c r="BB6" s="80"/>
      <c r="BG6" s="49"/>
      <c r="BH6" s="49"/>
    </row>
    <row r="7" spans="1:72" s="68" customFormat="1" ht="15" customHeight="1" x14ac:dyDescent="0.35">
      <c r="A7" s="114"/>
      <c r="B7" s="57" t="s">
        <v>57</v>
      </c>
      <c r="C7" s="70">
        <v>1.1000000000000001</v>
      </c>
      <c r="D7" s="49"/>
      <c r="E7" s="49"/>
      <c r="F7" s="49"/>
      <c r="G7" s="49"/>
      <c r="H7" s="73"/>
      <c r="I7" s="58"/>
      <c r="J7" s="58"/>
      <c r="K7" s="58"/>
      <c r="L7" s="73"/>
      <c r="M7" s="58"/>
      <c r="N7" s="73"/>
      <c r="O7" s="73"/>
      <c r="P7" s="58"/>
      <c r="Q7" s="80"/>
      <c r="R7" s="80"/>
      <c r="S7" s="80"/>
      <c r="T7" s="73"/>
      <c r="U7" s="73"/>
      <c r="V7" s="73"/>
      <c r="W7" s="73"/>
      <c r="X7" s="80"/>
      <c r="Y7" s="73"/>
      <c r="Z7" s="73"/>
      <c r="AA7" s="73"/>
      <c r="AB7" s="80"/>
      <c r="AC7" s="58"/>
      <c r="AE7" s="80"/>
      <c r="AF7" s="73"/>
      <c r="AG7" s="73"/>
      <c r="AH7" s="73"/>
      <c r="AI7" s="49"/>
      <c r="AJ7" s="73"/>
      <c r="AK7" s="58"/>
      <c r="AL7" s="58"/>
      <c r="AM7" s="58"/>
      <c r="AN7" s="58"/>
      <c r="AO7" s="58"/>
      <c r="AP7" s="49"/>
      <c r="AQ7" s="73"/>
      <c r="AR7" s="73"/>
      <c r="AS7" s="73"/>
      <c r="AT7" s="73"/>
      <c r="AU7" s="73"/>
      <c r="AV7" s="73"/>
      <c r="AW7" s="73"/>
      <c r="AX7" s="73"/>
      <c r="AY7" s="73"/>
      <c r="AZ7" s="73"/>
      <c r="BA7" s="73"/>
      <c r="BB7" s="80"/>
      <c r="BG7" s="49"/>
      <c r="BH7" s="49"/>
    </row>
    <row r="8" spans="1:72" s="68" customFormat="1" ht="15" customHeight="1" x14ac:dyDescent="0.35">
      <c r="A8" s="114"/>
      <c r="B8" s="47"/>
      <c r="C8" s="49"/>
      <c r="D8" s="49"/>
      <c r="E8" s="49"/>
      <c r="F8" s="49"/>
      <c r="G8" s="49"/>
      <c r="H8" s="73"/>
      <c r="I8" s="58"/>
      <c r="J8" s="58"/>
      <c r="K8" s="58"/>
      <c r="L8" s="73"/>
      <c r="M8" s="58"/>
      <c r="N8" s="73"/>
      <c r="O8" s="73"/>
      <c r="P8" s="58"/>
      <c r="Q8" s="80"/>
      <c r="R8" s="80"/>
      <c r="S8" s="80"/>
      <c r="T8" s="73"/>
      <c r="U8" s="73"/>
      <c r="V8" s="73"/>
      <c r="W8" s="73"/>
      <c r="X8" s="80"/>
      <c r="Y8" s="73"/>
      <c r="Z8" s="73"/>
      <c r="AA8" s="73"/>
      <c r="AB8" s="80"/>
      <c r="AC8" s="58"/>
      <c r="AE8" s="80"/>
      <c r="AF8" s="73"/>
      <c r="AG8" s="73"/>
      <c r="AH8" s="73"/>
      <c r="AI8" s="49"/>
      <c r="AJ8" s="73"/>
      <c r="AK8" s="58"/>
      <c r="AL8" s="58"/>
      <c r="AM8" s="58"/>
      <c r="AN8" s="58"/>
      <c r="AO8" s="58"/>
      <c r="AP8" s="49"/>
      <c r="AQ8" s="73"/>
      <c r="AR8" s="73"/>
      <c r="AS8" s="73"/>
      <c r="AT8" s="73"/>
      <c r="AU8" s="73"/>
      <c r="AV8" s="73"/>
      <c r="AW8" s="73"/>
      <c r="AX8" s="73"/>
      <c r="AY8" s="73"/>
      <c r="AZ8" s="73"/>
      <c r="BA8" s="73"/>
      <c r="BB8" s="80"/>
      <c r="BG8" s="49"/>
      <c r="BH8" s="49"/>
    </row>
    <row r="9" spans="1:72" s="68" customFormat="1" ht="15" customHeight="1" x14ac:dyDescent="0.35">
      <c r="A9" s="75"/>
      <c r="B9" s="71" t="s">
        <v>58</v>
      </c>
      <c r="C9" s="51"/>
      <c r="D9" s="51"/>
      <c r="E9" s="51"/>
      <c r="F9" s="51"/>
      <c r="G9" s="51"/>
      <c r="H9" s="56"/>
      <c r="I9" s="56"/>
      <c r="J9" s="56"/>
      <c r="K9" s="56"/>
      <c r="L9" s="56"/>
      <c r="M9" s="56"/>
      <c r="N9" s="56"/>
      <c r="O9" s="56"/>
      <c r="P9" s="56"/>
      <c r="Q9" s="51"/>
      <c r="R9" s="51"/>
      <c r="S9" s="51"/>
      <c r="T9" s="56"/>
      <c r="U9" s="56"/>
      <c r="V9" s="56"/>
      <c r="W9" s="56"/>
      <c r="X9" s="51"/>
      <c r="Y9" s="56"/>
      <c r="Z9" s="56"/>
      <c r="AA9" s="56"/>
      <c r="AB9" s="51"/>
      <c r="AC9" s="56"/>
      <c r="AE9" s="51"/>
      <c r="AF9" s="56"/>
      <c r="AG9" s="56"/>
      <c r="AH9" s="56"/>
      <c r="AI9" s="51"/>
      <c r="AJ9" s="56"/>
      <c r="AK9" s="56"/>
      <c r="AL9" s="56"/>
      <c r="AM9" s="56"/>
      <c r="AN9" s="56"/>
      <c r="AO9" s="56"/>
      <c r="AP9" s="56"/>
      <c r="AQ9" s="56"/>
      <c r="AR9" s="56"/>
      <c r="AS9" s="56"/>
      <c r="AT9" s="56"/>
      <c r="AU9" s="56"/>
      <c r="AV9" s="56"/>
      <c r="AW9" s="56"/>
      <c r="AX9" s="56"/>
      <c r="AY9" s="56"/>
      <c r="AZ9" s="56"/>
      <c r="BA9" s="56"/>
      <c r="BB9" s="56"/>
      <c r="BC9" s="81"/>
      <c r="BD9" s="81"/>
      <c r="BE9" s="81"/>
      <c r="BG9" s="51"/>
      <c r="BH9" s="51"/>
    </row>
    <row r="10" spans="1:72" s="68" customFormat="1" ht="15" customHeight="1" x14ac:dyDescent="0.35">
      <c r="A10" s="75"/>
      <c r="B10" s="53"/>
      <c r="C10" s="51"/>
      <c r="D10" s="51"/>
      <c r="E10" s="51"/>
      <c r="F10" s="51"/>
      <c r="G10" s="51"/>
      <c r="H10" s="56"/>
      <c r="I10" s="56"/>
      <c r="J10" s="56"/>
      <c r="K10" s="56"/>
      <c r="L10" s="56"/>
      <c r="M10" s="56"/>
      <c r="N10" s="56"/>
      <c r="O10" s="56"/>
      <c r="P10" s="56"/>
      <c r="Q10" s="51"/>
      <c r="R10" s="51"/>
      <c r="S10" s="51"/>
      <c r="T10" s="56"/>
      <c r="U10" s="56"/>
      <c r="V10" s="56"/>
      <c r="W10" s="56"/>
      <c r="X10" s="51"/>
      <c r="Y10" s="56"/>
      <c r="Z10" s="56"/>
      <c r="AA10" s="56"/>
      <c r="AB10" s="51"/>
      <c r="AC10" s="56"/>
      <c r="AE10" s="51"/>
      <c r="AF10" s="56"/>
      <c r="AG10" s="56"/>
      <c r="AH10" s="56"/>
      <c r="AI10" s="51"/>
      <c r="AJ10" s="56"/>
      <c r="AK10" s="56"/>
      <c r="AL10" s="56"/>
      <c r="AM10" s="56"/>
      <c r="AN10" s="56"/>
      <c r="AO10" s="56"/>
      <c r="AP10" s="56"/>
      <c r="AQ10" s="56"/>
      <c r="AR10" s="56"/>
      <c r="AS10" s="56"/>
      <c r="AT10" s="56"/>
      <c r="AU10" s="56"/>
      <c r="AV10" s="56"/>
      <c r="AW10" s="56"/>
      <c r="AX10" s="56"/>
      <c r="AY10" s="56"/>
      <c r="AZ10" s="56"/>
      <c r="BA10" s="56"/>
      <c r="BB10" s="56"/>
      <c r="BC10" s="81"/>
      <c r="BD10" s="81"/>
      <c r="BE10" s="81"/>
      <c r="BG10" s="51"/>
      <c r="BH10" s="51"/>
    </row>
    <row r="11" spans="1:72" s="68" customFormat="1" ht="15" customHeight="1" x14ac:dyDescent="0.35">
      <c r="A11" s="75"/>
      <c r="B11" s="53" t="str">
        <f>'Popis del_fasada'!B39</f>
        <v>RUŠITVENA IN ODSTRANITVENA DELA</v>
      </c>
      <c r="C11" s="51"/>
      <c r="D11" s="51"/>
      <c r="E11" s="51"/>
      <c r="F11" s="51"/>
      <c r="G11" s="51"/>
      <c r="H11" s="56"/>
      <c r="I11" s="56"/>
      <c r="J11" s="56"/>
      <c r="K11" s="56"/>
      <c r="L11" s="56"/>
      <c r="M11" s="56"/>
      <c r="N11" s="56"/>
      <c r="O11" s="56"/>
      <c r="P11" s="56"/>
      <c r="Q11" s="51"/>
      <c r="R11" s="51"/>
      <c r="S11" s="51"/>
      <c r="T11" s="56"/>
      <c r="U11" s="56"/>
      <c r="V11" s="56"/>
      <c r="W11" s="56"/>
      <c r="X11" s="51"/>
      <c r="Y11" s="56"/>
      <c r="Z11" s="56"/>
      <c r="AA11" s="56"/>
      <c r="AB11" s="51"/>
      <c r="AC11" s="56"/>
      <c r="AE11" s="51"/>
      <c r="AF11" s="56"/>
      <c r="AG11" s="56"/>
      <c r="AH11" s="56"/>
      <c r="AI11" s="51"/>
      <c r="AJ11" s="56"/>
      <c r="AK11" s="56"/>
      <c r="AL11" s="56"/>
      <c r="AM11" s="56"/>
      <c r="AN11" s="56"/>
      <c r="AO11" s="56"/>
      <c r="AP11" s="56"/>
      <c r="AQ11" s="56"/>
      <c r="AR11" s="56"/>
      <c r="AS11" s="56"/>
      <c r="AT11" s="56"/>
      <c r="AU11" s="56"/>
      <c r="AV11" s="56"/>
      <c r="AW11" s="56"/>
      <c r="AX11" s="56"/>
      <c r="AY11" s="56"/>
      <c r="AZ11" s="56"/>
      <c r="BA11" s="56"/>
      <c r="BB11" s="51"/>
      <c r="BC11" s="81"/>
      <c r="BD11" s="81"/>
      <c r="BE11" s="81"/>
      <c r="BG11" s="51"/>
      <c r="BH11" s="51"/>
    </row>
    <row r="12" spans="1:72" s="68" customFormat="1" ht="15" customHeight="1" x14ac:dyDescent="0.35">
      <c r="A12" s="75" t="str">
        <f>'Popis del_fasada'!A43</f>
        <v>1</v>
      </c>
      <c r="B12" s="53" t="s">
        <v>201</v>
      </c>
      <c r="C12" s="56"/>
      <c r="D12" s="56"/>
      <c r="E12" s="51"/>
      <c r="F12" s="51"/>
      <c r="G12" s="51"/>
      <c r="H12" s="56"/>
      <c r="I12" s="56"/>
      <c r="J12" s="56"/>
      <c r="K12" s="56"/>
      <c r="L12" s="56"/>
      <c r="M12" s="56"/>
      <c r="N12" s="56"/>
      <c r="O12" s="56"/>
      <c r="P12" s="56"/>
      <c r="Q12" s="51"/>
      <c r="R12" s="51"/>
      <c r="S12" s="51"/>
      <c r="T12" s="56"/>
      <c r="U12" s="56"/>
      <c r="V12" s="56"/>
      <c r="W12" s="56"/>
      <c r="X12" s="51"/>
      <c r="Y12" s="56"/>
      <c r="Z12" s="56"/>
      <c r="AA12" s="56"/>
      <c r="AB12" s="51"/>
      <c r="AC12" s="56"/>
      <c r="AE12" s="51"/>
      <c r="AF12" s="56"/>
      <c r="AG12" s="56"/>
      <c r="AH12" s="56"/>
      <c r="AI12" s="51"/>
      <c r="AJ12" s="56"/>
      <c r="AK12" s="56"/>
      <c r="AL12" s="56"/>
      <c r="AM12" s="56"/>
      <c r="AN12" s="56"/>
      <c r="AO12" s="56"/>
      <c r="AP12" s="56"/>
      <c r="AQ12" s="56"/>
      <c r="AR12" s="56"/>
      <c r="AS12" s="56"/>
      <c r="AT12" s="56"/>
      <c r="AU12" s="56"/>
      <c r="AV12" s="56"/>
      <c r="AW12" s="56"/>
      <c r="AX12" s="56"/>
      <c r="AY12" s="56"/>
      <c r="AZ12" s="56"/>
      <c r="BA12" s="56"/>
      <c r="BB12" s="51"/>
      <c r="BC12" s="81"/>
      <c r="BD12" s="81"/>
      <c r="BE12" s="81"/>
      <c r="BG12" s="51"/>
      <c r="BH12" s="51"/>
    </row>
    <row r="13" spans="1:72" s="68" customFormat="1" ht="15" customHeight="1" x14ac:dyDescent="0.45">
      <c r="A13" s="75"/>
      <c r="B13" s="51" t="s">
        <v>244</v>
      </c>
      <c r="C13" s="56">
        <v>2.2799999999999998</v>
      </c>
      <c r="D13" s="56">
        <v>1.65</v>
      </c>
      <c r="E13" s="51">
        <f>24</f>
        <v>24</v>
      </c>
      <c r="F13" s="51"/>
      <c r="G13" s="51"/>
      <c r="H13" s="56">
        <f>E13</f>
        <v>24</v>
      </c>
      <c r="I13" s="56"/>
      <c r="J13" s="56"/>
      <c r="K13" s="56"/>
      <c r="L13" s="56"/>
      <c r="M13" s="56"/>
      <c r="N13" s="56"/>
      <c r="O13" s="56"/>
      <c r="P13" s="56"/>
      <c r="Q13" s="51"/>
      <c r="R13" s="51"/>
      <c r="S13" s="51"/>
      <c r="T13" s="56"/>
      <c r="U13" s="56"/>
      <c r="V13" s="56"/>
      <c r="W13" s="56"/>
      <c r="X13" s="51"/>
      <c r="Y13" s="56"/>
      <c r="Z13" s="56"/>
      <c r="AA13" s="56"/>
      <c r="AB13" s="51"/>
      <c r="AC13" s="56"/>
      <c r="AE13" s="51"/>
      <c r="AF13" s="56"/>
      <c r="AG13" s="56"/>
      <c r="AH13" s="56"/>
      <c r="AI13" s="51"/>
      <c r="AJ13" s="56"/>
      <c r="AK13" s="56"/>
      <c r="AL13" s="56"/>
      <c r="AM13" s="56"/>
      <c r="AN13" s="56"/>
      <c r="AO13" s="56"/>
      <c r="AP13" s="56"/>
      <c r="AQ13" s="56"/>
      <c r="AR13" s="56"/>
      <c r="AS13" s="56"/>
      <c r="AT13" s="56"/>
      <c r="AU13" s="56"/>
      <c r="AV13" s="56"/>
      <c r="AW13" s="56"/>
      <c r="AX13" s="56"/>
      <c r="AY13" s="56"/>
      <c r="AZ13" s="56"/>
      <c r="BA13" s="56"/>
      <c r="BB13" s="51"/>
      <c r="BC13" s="81"/>
      <c r="BD13" s="81"/>
      <c r="BE13" s="81"/>
      <c r="BG13" s="51"/>
      <c r="BH13" s="51"/>
    </row>
    <row r="14" spans="1:72" s="68" customFormat="1" ht="15" customHeight="1" x14ac:dyDescent="0.35">
      <c r="A14" s="75"/>
      <c r="B14" s="51"/>
      <c r="C14" s="56"/>
      <c r="D14" s="56"/>
      <c r="E14" s="51"/>
      <c r="F14" s="51"/>
      <c r="G14" s="51"/>
      <c r="H14" s="56"/>
      <c r="I14" s="56"/>
      <c r="J14" s="56"/>
      <c r="K14" s="56"/>
      <c r="L14" s="56"/>
      <c r="M14" s="56"/>
      <c r="N14" s="56"/>
      <c r="O14" s="56"/>
      <c r="P14" s="56"/>
      <c r="Q14" s="51"/>
      <c r="R14" s="51"/>
      <c r="S14" s="51"/>
      <c r="T14" s="56"/>
      <c r="U14" s="56"/>
      <c r="V14" s="56"/>
      <c r="W14" s="56"/>
      <c r="X14" s="51"/>
      <c r="Y14" s="56"/>
      <c r="Z14" s="56"/>
      <c r="AA14" s="56"/>
      <c r="AB14" s="51"/>
      <c r="AC14" s="56"/>
      <c r="AE14" s="51"/>
      <c r="AF14" s="56"/>
      <c r="AG14" s="56"/>
      <c r="AH14" s="56"/>
      <c r="AI14" s="51"/>
      <c r="AJ14" s="56"/>
      <c r="AK14" s="56"/>
      <c r="AL14" s="56"/>
      <c r="AM14" s="56"/>
      <c r="AN14" s="56"/>
      <c r="AO14" s="56"/>
      <c r="AP14" s="56"/>
      <c r="AQ14" s="56"/>
      <c r="AR14" s="56"/>
      <c r="AS14" s="56"/>
      <c r="AT14" s="56"/>
      <c r="AU14" s="56"/>
      <c r="AV14" s="56"/>
      <c r="AW14" s="56"/>
      <c r="AX14" s="56"/>
      <c r="AY14" s="56"/>
      <c r="AZ14" s="56"/>
      <c r="BA14" s="56"/>
      <c r="BB14" s="51"/>
      <c r="BC14" s="81"/>
      <c r="BD14" s="81"/>
      <c r="BE14" s="81"/>
      <c r="BG14" s="51"/>
      <c r="BH14" s="51"/>
    </row>
    <row r="15" spans="1:72" s="68" customFormat="1" ht="15" customHeight="1" x14ac:dyDescent="0.35">
      <c r="A15" s="75" t="str">
        <f>'Popis del_fasada'!A48</f>
        <v>3</v>
      </c>
      <c r="B15" s="53" t="s">
        <v>171</v>
      </c>
      <c r="C15" s="72">
        <v>2.2000000000000002</v>
      </c>
      <c r="D15" s="72">
        <v>1.1000000000000001</v>
      </c>
      <c r="E15" s="56">
        <v>5</v>
      </c>
      <c r="F15" s="55"/>
      <c r="G15" s="53"/>
      <c r="H15" s="56"/>
      <c r="I15" s="56">
        <f>E15</f>
        <v>5</v>
      </c>
      <c r="J15" s="56"/>
      <c r="K15" s="56"/>
      <c r="L15" s="56"/>
      <c r="M15" s="56"/>
      <c r="N15" s="56"/>
      <c r="O15" s="56"/>
      <c r="P15" s="56"/>
      <c r="Q15" s="51"/>
      <c r="R15" s="51"/>
      <c r="S15" s="51"/>
      <c r="T15" s="56"/>
      <c r="U15" s="56"/>
      <c r="V15" s="56"/>
      <c r="W15" s="56"/>
      <c r="X15" s="51"/>
      <c r="Y15" s="56"/>
      <c r="Z15" s="56"/>
      <c r="AA15" s="56"/>
      <c r="AB15" s="51"/>
      <c r="AC15" s="56"/>
      <c r="AE15" s="51"/>
      <c r="AF15" s="56"/>
      <c r="AG15" s="56"/>
      <c r="AH15" s="56"/>
      <c r="AI15" s="51"/>
      <c r="AJ15" s="56"/>
      <c r="AK15" s="56"/>
      <c r="AL15" s="56"/>
      <c r="AM15" s="56"/>
      <c r="AN15" s="56"/>
      <c r="AO15" s="56"/>
      <c r="AP15" s="56"/>
      <c r="AQ15" s="56"/>
      <c r="AR15" s="56"/>
      <c r="AS15" s="56"/>
      <c r="AT15" s="56"/>
      <c r="AU15" s="56"/>
      <c r="AV15" s="56"/>
      <c r="AW15" s="56"/>
      <c r="AX15" s="56"/>
      <c r="AY15" s="56"/>
      <c r="AZ15" s="56"/>
      <c r="BA15" s="56"/>
      <c r="BB15" s="51"/>
      <c r="BC15" s="81"/>
      <c r="BD15" s="81"/>
      <c r="BE15" s="81"/>
      <c r="BG15" s="51"/>
      <c r="BH15" s="51"/>
    </row>
    <row r="16" spans="1:72" s="68" customFormat="1" ht="15" customHeight="1" x14ac:dyDescent="0.35">
      <c r="A16" s="75" t="str">
        <f>'Popis del_fasada'!A50</f>
        <v>4</v>
      </c>
      <c r="B16" s="53" t="s">
        <v>136</v>
      </c>
      <c r="K16" s="56"/>
      <c r="L16" s="56"/>
      <c r="M16" s="56"/>
      <c r="N16" s="56"/>
      <c r="O16" s="56"/>
      <c r="P16" s="56"/>
      <c r="Q16" s="51"/>
      <c r="R16" s="51"/>
      <c r="S16" s="51"/>
      <c r="T16" s="56"/>
      <c r="U16" s="56"/>
      <c r="V16" s="56"/>
      <c r="W16" s="56"/>
      <c r="X16" s="51"/>
      <c r="Y16" s="56"/>
      <c r="Z16" s="56"/>
      <c r="AA16" s="56"/>
      <c r="AB16" s="51"/>
      <c r="AC16" s="56"/>
      <c r="AE16" s="51"/>
      <c r="AF16" s="56"/>
      <c r="AG16" s="56"/>
      <c r="AH16" s="56"/>
      <c r="AI16" s="51"/>
      <c r="AJ16" s="56"/>
      <c r="AK16" s="56"/>
      <c r="AL16" s="56"/>
      <c r="AM16" s="56"/>
      <c r="AN16" s="56"/>
      <c r="AO16" s="56"/>
      <c r="AP16" s="56"/>
      <c r="AQ16" s="56"/>
      <c r="AR16" s="56"/>
      <c r="AS16" s="56"/>
      <c r="AT16" s="56"/>
      <c r="AU16" s="56"/>
      <c r="AV16" s="56"/>
      <c r="AW16" s="56"/>
      <c r="AX16" s="56"/>
      <c r="AY16" s="56"/>
      <c r="AZ16" s="56"/>
      <c r="BA16" s="56"/>
      <c r="BB16" s="51"/>
      <c r="BC16" s="81"/>
      <c r="BD16" s="81"/>
      <c r="BE16" s="81"/>
      <c r="BG16" s="51"/>
      <c r="BH16" s="51"/>
    </row>
    <row r="17" spans="1:60" s="68" customFormat="1" ht="15" customHeight="1" x14ac:dyDescent="0.45">
      <c r="A17" s="75"/>
      <c r="B17" s="51" t="s">
        <v>244</v>
      </c>
      <c r="C17" s="56">
        <v>2.2799999999999998</v>
      </c>
      <c r="D17" s="56">
        <v>1.65</v>
      </c>
      <c r="E17" s="51">
        <f>24</f>
        <v>24</v>
      </c>
      <c r="F17" s="55"/>
      <c r="G17" s="53"/>
      <c r="H17" s="56"/>
      <c r="I17" s="56"/>
      <c r="J17" s="56">
        <f>C17*E17</f>
        <v>54.72</v>
      </c>
      <c r="K17" s="56"/>
      <c r="L17" s="56"/>
      <c r="M17" s="56"/>
      <c r="N17" s="56"/>
      <c r="O17" s="56"/>
      <c r="P17" s="56"/>
      <c r="Q17" s="51"/>
      <c r="R17" s="51"/>
      <c r="S17" s="51"/>
      <c r="T17" s="56"/>
      <c r="U17" s="56"/>
      <c r="V17" s="56"/>
      <c r="W17" s="56"/>
      <c r="X17" s="51"/>
      <c r="Y17" s="56"/>
      <c r="Z17" s="56"/>
      <c r="AA17" s="56"/>
      <c r="AB17" s="51"/>
      <c r="AC17" s="56"/>
      <c r="AE17" s="51"/>
      <c r="AF17" s="56"/>
      <c r="AG17" s="56"/>
      <c r="AH17" s="56"/>
      <c r="AI17" s="51"/>
      <c r="AJ17" s="56"/>
      <c r="AK17" s="56"/>
      <c r="AL17" s="56"/>
      <c r="AM17" s="56"/>
      <c r="AN17" s="56"/>
      <c r="AO17" s="56"/>
      <c r="AP17" s="56"/>
      <c r="AQ17" s="56"/>
      <c r="AR17" s="56"/>
      <c r="AS17" s="56"/>
      <c r="AT17" s="56"/>
      <c r="AU17" s="56"/>
      <c r="AV17" s="56"/>
      <c r="AW17" s="56"/>
      <c r="AX17" s="56"/>
      <c r="AY17" s="56"/>
      <c r="AZ17" s="56"/>
      <c r="BA17" s="56"/>
      <c r="BB17" s="51"/>
      <c r="BC17" s="81"/>
      <c r="BD17" s="81"/>
      <c r="BE17" s="81"/>
      <c r="BG17" s="51"/>
      <c r="BH17" s="51"/>
    </row>
    <row r="18" spans="1:60" s="68" customFormat="1" ht="15" customHeight="1" x14ac:dyDescent="0.45">
      <c r="A18" s="75"/>
      <c r="B18" s="51" t="s">
        <v>245</v>
      </c>
      <c r="C18" s="56">
        <v>1.86</v>
      </c>
      <c r="D18" s="56">
        <v>1.65</v>
      </c>
      <c r="E18" s="51">
        <v>5</v>
      </c>
      <c r="F18" s="55"/>
      <c r="G18" s="53"/>
      <c r="H18" s="56"/>
      <c r="I18" s="56"/>
      <c r="J18" s="56">
        <f>C18*E18</f>
        <v>9.3000000000000007</v>
      </c>
      <c r="K18" s="56"/>
      <c r="L18" s="56"/>
      <c r="M18" s="56"/>
      <c r="N18" s="56"/>
      <c r="O18" s="56"/>
      <c r="P18" s="56"/>
      <c r="Q18" s="51"/>
      <c r="R18" s="51"/>
      <c r="S18" s="51"/>
      <c r="T18" s="56"/>
      <c r="U18" s="56"/>
      <c r="V18" s="56"/>
      <c r="W18" s="56"/>
      <c r="X18" s="51"/>
      <c r="Y18" s="56"/>
      <c r="Z18" s="56"/>
      <c r="AA18" s="56"/>
      <c r="AB18" s="51"/>
      <c r="AC18" s="56"/>
      <c r="AE18" s="51"/>
      <c r="AF18" s="56"/>
      <c r="AG18" s="56"/>
      <c r="AH18" s="56"/>
      <c r="AI18" s="51"/>
      <c r="AJ18" s="56"/>
      <c r="AK18" s="56"/>
      <c r="AL18" s="56"/>
      <c r="AM18" s="56"/>
      <c r="AN18" s="56"/>
      <c r="AO18" s="56"/>
      <c r="AP18" s="56"/>
      <c r="AQ18" s="56"/>
      <c r="AR18" s="56"/>
      <c r="AS18" s="56"/>
      <c r="AT18" s="56"/>
      <c r="AU18" s="56"/>
      <c r="AV18" s="56"/>
      <c r="AW18" s="56"/>
      <c r="AX18" s="56"/>
      <c r="AY18" s="56"/>
      <c r="AZ18" s="56"/>
      <c r="BA18" s="56"/>
      <c r="BB18" s="51"/>
      <c r="BC18" s="81"/>
      <c r="BD18" s="81"/>
      <c r="BE18" s="81"/>
      <c r="BG18" s="51"/>
      <c r="BH18" s="51"/>
    </row>
    <row r="19" spans="1:60" s="68" customFormat="1" ht="15" customHeight="1" x14ac:dyDescent="0.45">
      <c r="A19" s="75"/>
      <c r="B19" s="51" t="s">
        <v>246</v>
      </c>
      <c r="C19" s="56">
        <v>3.45</v>
      </c>
      <c r="D19" s="56">
        <v>0.4</v>
      </c>
      <c r="E19" s="51">
        <v>6</v>
      </c>
      <c r="F19" s="55"/>
      <c r="G19" s="53"/>
      <c r="H19" s="56"/>
      <c r="I19" s="56"/>
      <c r="J19" s="56"/>
      <c r="K19" s="56"/>
      <c r="L19" s="56"/>
      <c r="M19" s="56"/>
      <c r="N19" s="56"/>
      <c r="O19" s="56"/>
      <c r="P19" s="56"/>
      <c r="Q19" s="51"/>
      <c r="R19" s="51"/>
      <c r="S19" s="51"/>
      <c r="T19" s="56"/>
      <c r="U19" s="56"/>
      <c r="V19" s="56"/>
      <c r="W19" s="56"/>
      <c r="X19" s="51"/>
      <c r="Y19" s="56"/>
      <c r="Z19" s="56"/>
      <c r="AA19" s="56"/>
      <c r="AB19" s="51"/>
      <c r="AC19" s="56"/>
      <c r="AE19" s="51"/>
      <c r="AF19" s="56"/>
      <c r="AG19" s="56"/>
      <c r="AH19" s="56"/>
      <c r="AI19" s="51"/>
      <c r="AJ19" s="56"/>
      <c r="AK19" s="56"/>
      <c r="AL19" s="56"/>
      <c r="AM19" s="56"/>
      <c r="AN19" s="56"/>
      <c r="AO19" s="56"/>
      <c r="AP19" s="56"/>
      <c r="AQ19" s="56"/>
      <c r="AR19" s="56"/>
      <c r="AS19" s="56"/>
      <c r="AT19" s="56"/>
      <c r="AU19" s="56"/>
      <c r="AV19" s="56"/>
      <c r="AW19" s="56"/>
      <c r="AX19" s="56"/>
      <c r="AY19" s="56"/>
      <c r="AZ19" s="56"/>
      <c r="BA19" s="56"/>
      <c r="BB19" s="51"/>
      <c r="BC19" s="81"/>
      <c r="BD19" s="81"/>
      <c r="BE19" s="81"/>
      <c r="BG19" s="51"/>
      <c r="BH19" s="51"/>
    </row>
    <row r="20" spans="1:60" s="68" customFormat="1" ht="15" customHeight="1" x14ac:dyDescent="0.45">
      <c r="A20" s="75"/>
      <c r="B20" s="51" t="s">
        <v>247</v>
      </c>
      <c r="C20" s="56">
        <v>0.9</v>
      </c>
      <c r="D20" s="56">
        <v>2.4700000000000002</v>
      </c>
      <c r="E20" s="51">
        <v>5</v>
      </c>
      <c r="F20" s="55"/>
      <c r="G20" s="53"/>
      <c r="H20" s="56"/>
      <c r="I20" s="56"/>
      <c r="J20" s="56"/>
      <c r="K20" s="56"/>
      <c r="L20" s="56"/>
      <c r="M20" s="56"/>
      <c r="N20" s="56"/>
      <c r="O20" s="56"/>
      <c r="P20" s="56"/>
      <c r="Q20" s="51"/>
      <c r="R20" s="51"/>
      <c r="S20" s="51"/>
      <c r="T20" s="56"/>
      <c r="U20" s="56"/>
      <c r="V20" s="56"/>
      <c r="W20" s="56"/>
      <c r="X20" s="51"/>
      <c r="Y20" s="56"/>
      <c r="Z20" s="56"/>
      <c r="AA20" s="56"/>
      <c r="AB20" s="51"/>
      <c r="AC20" s="56"/>
      <c r="AE20" s="51"/>
      <c r="AF20" s="56"/>
      <c r="AG20" s="56"/>
      <c r="AH20" s="56"/>
      <c r="AI20" s="51"/>
      <c r="AJ20" s="56"/>
      <c r="AK20" s="56"/>
      <c r="AL20" s="56"/>
      <c r="AM20" s="56"/>
      <c r="AN20" s="56"/>
      <c r="AO20" s="56"/>
      <c r="AP20" s="56"/>
      <c r="AQ20" s="56"/>
      <c r="AR20" s="56"/>
      <c r="AS20" s="56"/>
      <c r="AT20" s="56"/>
      <c r="AU20" s="56"/>
      <c r="AV20" s="56"/>
      <c r="AW20" s="56"/>
      <c r="AX20" s="56"/>
      <c r="AY20" s="56"/>
      <c r="AZ20" s="56"/>
      <c r="BA20" s="56"/>
      <c r="BB20" s="51"/>
      <c r="BC20" s="81"/>
      <c r="BD20" s="81"/>
      <c r="BE20" s="81"/>
      <c r="BG20" s="51"/>
      <c r="BH20" s="51"/>
    </row>
    <row r="21" spans="1:60" s="68" customFormat="1" ht="15" customHeight="1" x14ac:dyDescent="0.35">
      <c r="A21" s="75" t="str">
        <f>'Popis del_fasada'!A52</f>
        <v>5</v>
      </c>
      <c r="B21" s="53" t="s">
        <v>138</v>
      </c>
      <c r="C21" s="56"/>
      <c r="D21" s="56"/>
      <c r="E21" s="51"/>
      <c r="F21" s="55"/>
      <c r="G21" s="53"/>
      <c r="H21" s="56"/>
      <c r="I21" s="56"/>
      <c r="J21" s="56"/>
      <c r="K21" s="56"/>
      <c r="L21" s="56"/>
      <c r="M21" s="56"/>
      <c r="N21" s="56"/>
      <c r="O21" s="56"/>
      <c r="P21" s="56"/>
      <c r="Q21" s="51"/>
      <c r="R21" s="51"/>
      <c r="S21" s="51"/>
      <c r="T21" s="56"/>
      <c r="U21" s="56"/>
      <c r="V21" s="56"/>
      <c r="W21" s="56"/>
      <c r="X21" s="51"/>
      <c r="Y21" s="56"/>
      <c r="Z21" s="56"/>
      <c r="AA21" s="56"/>
      <c r="AB21" s="51"/>
      <c r="AC21" s="56"/>
      <c r="AE21" s="51"/>
      <c r="AF21" s="56"/>
      <c r="AG21" s="56"/>
      <c r="AH21" s="56"/>
      <c r="AI21" s="51"/>
      <c r="AJ21" s="56"/>
      <c r="AK21" s="56"/>
      <c r="AL21" s="56"/>
      <c r="AM21" s="56"/>
      <c r="AN21" s="56"/>
      <c r="AO21" s="56"/>
      <c r="AP21" s="56"/>
      <c r="AQ21" s="56"/>
      <c r="AR21" s="56"/>
      <c r="AS21" s="56"/>
      <c r="AT21" s="56"/>
      <c r="AU21" s="56"/>
      <c r="AV21" s="56"/>
      <c r="AW21" s="56"/>
      <c r="AX21" s="56"/>
      <c r="AY21" s="56"/>
      <c r="AZ21" s="56"/>
      <c r="BA21" s="56"/>
      <c r="BB21" s="51"/>
      <c r="BC21" s="81"/>
      <c r="BD21" s="81"/>
      <c r="BE21" s="81"/>
      <c r="BG21" s="51"/>
      <c r="BH21" s="51"/>
    </row>
    <row r="22" spans="1:60" s="68" customFormat="1" ht="15" customHeight="1" x14ac:dyDescent="0.45">
      <c r="A22" s="75"/>
      <c r="B22" s="51" t="s">
        <v>244</v>
      </c>
      <c r="C22" s="56">
        <v>2.2799999999999998</v>
      </c>
      <c r="D22" s="56">
        <v>1.65</v>
      </c>
      <c r="E22" s="51">
        <f>24</f>
        <v>24</v>
      </c>
      <c r="F22" s="55"/>
      <c r="G22" s="53"/>
      <c r="H22" s="56"/>
      <c r="I22" s="56"/>
      <c r="J22" s="56"/>
      <c r="K22" s="56">
        <f>D22*2*E22</f>
        <v>79.199999999999989</v>
      </c>
      <c r="L22" s="56"/>
      <c r="M22" s="56"/>
      <c r="N22" s="56"/>
      <c r="O22" s="56"/>
      <c r="P22" s="56"/>
      <c r="Q22" s="51"/>
      <c r="R22" s="51"/>
      <c r="S22" s="51"/>
      <c r="T22" s="56"/>
      <c r="U22" s="56"/>
      <c r="V22" s="56"/>
      <c r="W22" s="56"/>
      <c r="X22" s="51"/>
      <c r="Y22" s="56"/>
      <c r="Z22" s="56"/>
      <c r="AA22" s="56"/>
      <c r="AB22" s="51"/>
      <c r="AC22" s="56"/>
      <c r="AE22" s="51"/>
      <c r="AF22" s="56"/>
      <c r="AG22" s="56"/>
      <c r="AH22" s="56"/>
      <c r="AI22" s="51"/>
      <c r="AJ22" s="56"/>
      <c r="AK22" s="56"/>
      <c r="AL22" s="56"/>
      <c r="AM22" s="56"/>
      <c r="AN22" s="56"/>
      <c r="AO22" s="56"/>
      <c r="AP22" s="56"/>
      <c r="AQ22" s="56"/>
      <c r="AR22" s="56"/>
      <c r="AS22" s="56"/>
      <c r="AT22" s="56"/>
      <c r="AU22" s="56"/>
      <c r="AV22" s="56"/>
      <c r="AW22" s="56"/>
      <c r="AX22" s="56"/>
      <c r="AY22" s="56"/>
      <c r="AZ22" s="56"/>
      <c r="BA22" s="56"/>
      <c r="BB22" s="51"/>
      <c r="BC22" s="81"/>
      <c r="BD22" s="81"/>
      <c r="BE22" s="81"/>
      <c r="BG22" s="51"/>
      <c r="BH22" s="51"/>
    </row>
    <row r="23" spans="1:60" s="68" customFormat="1" ht="15" customHeight="1" x14ac:dyDescent="0.35">
      <c r="A23" s="75" t="str">
        <f>'Popis del_fasada'!A54</f>
        <v>6</v>
      </c>
      <c r="B23" s="53" t="s">
        <v>140</v>
      </c>
      <c r="C23" s="56"/>
      <c r="D23" s="56"/>
      <c r="E23" s="51"/>
      <c r="F23" s="55"/>
      <c r="G23" s="53"/>
      <c r="H23" s="56"/>
      <c r="I23" s="56"/>
      <c r="J23" s="56"/>
      <c r="K23" s="56"/>
      <c r="L23" s="56"/>
      <c r="M23" s="56"/>
      <c r="N23" s="56"/>
      <c r="O23" s="56"/>
      <c r="P23" s="56"/>
      <c r="Q23" s="51"/>
      <c r="R23" s="51"/>
      <c r="S23" s="51"/>
      <c r="T23" s="56"/>
      <c r="U23" s="56"/>
      <c r="V23" s="56"/>
      <c r="W23" s="56"/>
      <c r="X23" s="51"/>
      <c r="Y23" s="56"/>
      <c r="Z23" s="56"/>
      <c r="AA23" s="56"/>
      <c r="AB23" s="51"/>
      <c r="AC23" s="56"/>
      <c r="AE23" s="51"/>
      <c r="AF23" s="56"/>
      <c r="AG23" s="56"/>
      <c r="AH23" s="56"/>
      <c r="AI23" s="51"/>
      <c r="AJ23" s="56"/>
      <c r="AK23" s="56"/>
      <c r="AL23" s="56"/>
      <c r="AM23" s="56"/>
      <c r="AN23" s="56"/>
      <c r="AO23" s="56"/>
      <c r="AP23" s="56"/>
      <c r="AQ23" s="56"/>
      <c r="AR23" s="56"/>
      <c r="AS23" s="56"/>
      <c r="AT23" s="56"/>
      <c r="AU23" s="56"/>
      <c r="AV23" s="56"/>
      <c r="AW23" s="56"/>
      <c r="AX23" s="56"/>
      <c r="AY23" s="56"/>
      <c r="AZ23" s="56"/>
      <c r="BA23" s="56"/>
      <c r="BB23" s="51"/>
      <c r="BC23" s="81"/>
      <c r="BD23" s="81"/>
      <c r="BE23" s="81"/>
      <c r="BG23" s="51"/>
      <c r="BH23" s="51"/>
    </row>
    <row r="24" spans="1:60" s="68" customFormat="1" ht="15" customHeight="1" x14ac:dyDescent="0.45">
      <c r="A24" s="75"/>
      <c r="B24" s="51" t="s">
        <v>244</v>
      </c>
      <c r="C24" s="56">
        <v>2.2799999999999998</v>
      </c>
      <c r="D24" s="56">
        <v>1.65</v>
      </c>
      <c r="E24" s="51">
        <f>24</f>
        <v>24</v>
      </c>
      <c r="F24" s="55"/>
      <c r="G24" s="53"/>
      <c r="H24" s="56"/>
      <c r="I24" s="56"/>
      <c r="J24" s="56"/>
      <c r="K24" s="56"/>
      <c r="L24" s="56">
        <f>E24</f>
        <v>24</v>
      </c>
      <c r="M24" s="56"/>
      <c r="N24" s="56"/>
      <c r="O24" s="56"/>
      <c r="P24" s="56"/>
      <c r="Q24" s="51"/>
      <c r="R24" s="51"/>
      <c r="S24" s="51"/>
      <c r="T24" s="56"/>
      <c r="U24" s="56"/>
      <c r="V24" s="56"/>
      <c r="W24" s="56"/>
      <c r="X24" s="51"/>
      <c r="Y24" s="56"/>
      <c r="Z24" s="56"/>
      <c r="AA24" s="56"/>
      <c r="AB24" s="51"/>
      <c r="AC24" s="56"/>
      <c r="AE24" s="51"/>
      <c r="AF24" s="56"/>
      <c r="AG24" s="56"/>
      <c r="AH24" s="56"/>
      <c r="AI24" s="51"/>
      <c r="AJ24" s="56"/>
      <c r="AK24" s="56"/>
      <c r="AL24" s="56"/>
      <c r="AM24" s="56"/>
      <c r="AN24" s="56"/>
      <c r="AO24" s="56"/>
      <c r="AP24" s="56"/>
      <c r="AQ24" s="56"/>
      <c r="AR24" s="56"/>
      <c r="AS24" s="56"/>
      <c r="AT24" s="56"/>
      <c r="AU24" s="56"/>
      <c r="AV24" s="56"/>
      <c r="AW24" s="56"/>
      <c r="AX24" s="56"/>
      <c r="AY24" s="56"/>
      <c r="AZ24" s="56"/>
      <c r="BA24" s="56"/>
      <c r="BB24" s="51"/>
      <c r="BC24" s="81"/>
      <c r="BD24" s="81"/>
      <c r="BE24" s="81"/>
      <c r="BG24" s="51"/>
      <c r="BH24" s="51"/>
    </row>
    <row r="25" spans="1:60" s="68" customFormat="1" ht="15" customHeight="1" x14ac:dyDescent="0.35">
      <c r="A25" s="75">
        <f>'Popis del_fasada'!A58</f>
        <v>8</v>
      </c>
      <c r="B25" s="53" t="s">
        <v>162</v>
      </c>
      <c r="C25" s="56">
        <f>3.6+2.4</f>
        <v>6</v>
      </c>
      <c r="D25" s="56">
        <v>1.3</v>
      </c>
      <c r="E25" s="51">
        <v>5</v>
      </c>
      <c r="F25" s="55"/>
      <c r="G25" s="53"/>
      <c r="H25" s="56"/>
      <c r="I25" s="56"/>
      <c r="J25" s="56"/>
      <c r="K25" s="56"/>
      <c r="L25" s="56"/>
      <c r="M25" s="56">
        <f>(C25+2*D25)*E25</f>
        <v>43</v>
      </c>
      <c r="N25" s="56"/>
      <c r="O25" s="56"/>
      <c r="P25" s="56"/>
      <c r="Q25" s="51"/>
      <c r="R25" s="51"/>
      <c r="S25" s="51"/>
      <c r="T25" s="56"/>
      <c r="U25" s="56"/>
      <c r="V25" s="56"/>
      <c r="W25" s="56"/>
      <c r="X25" s="51"/>
      <c r="Y25" s="56"/>
      <c r="Z25" s="56"/>
      <c r="AA25" s="56"/>
      <c r="AB25" s="51"/>
      <c r="AC25" s="56"/>
      <c r="AE25" s="51"/>
      <c r="AF25" s="56"/>
      <c r="AG25" s="56"/>
      <c r="AH25" s="56"/>
      <c r="AI25" s="51"/>
      <c r="AJ25" s="56"/>
      <c r="AK25" s="56"/>
      <c r="AL25" s="56"/>
      <c r="AM25" s="56"/>
      <c r="AN25" s="56"/>
      <c r="AO25" s="56"/>
      <c r="AP25" s="56"/>
      <c r="AQ25" s="56"/>
      <c r="AR25" s="56"/>
      <c r="AS25" s="56"/>
      <c r="AT25" s="56"/>
      <c r="AU25" s="56"/>
      <c r="AV25" s="56"/>
      <c r="AW25" s="56"/>
      <c r="AX25" s="56"/>
      <c r="AY25" s="56"/>
      <c r="AZ25" s="56"/>
      <c r="BA25" s="56"/>
      <c r="BB25" s="51"/>
      <c r="BC25" s="81"/>
      <c r="BD25" s="81"/>
      <c r="BE25" s="81"/>
      <c r="BG25" s="51"/>
      <c r="BH25" s="51"/>
    </row>
    <row r="26" spans="1:60" s="68" customFormat="1" ht="15" customHeight="1" x14ac:dyDescent="0.35">
      <c r="A26" s="75"/>
      <c r="B26" s="53"/>
      <c r="C26" s="56"/>
      <c r="D26" s="56"/>
      <c r="E26" s="51"/>
      <c r="F26" s="55"/>
      <c r="G26" s="53"/>
      <c r="H26" s="56"/>
      <c r="I26" s="56"/>
      <c r="J26" s="56"/>
      <c r="K26" s="56"/>
      <c r="L26" s="56"/>
      <c r="M26" s="56"/>
      <c r="N26" s="56"/>
      <c r="O26" s="56"/>
      <c r="P26" s="56"/>
      <c r="Q26" s="51"/>
      <c r="R26" s="51"/>
      <c r="S26" s="51"/>
      <c r="T26" s="56"/>
      <c r="U26" s="56"/>
      <c r="V26" s="56"/>
      <c r="W26" s="56"/>
      <c r="X26" s="51"/>
      <c r="Y26" s="56"/>
      <c r="Z26" s="56"/>
      <c r="AA26" s="56"/>
      <c r="AB26" s="51"/>
      <c r="AC26" s="56"/>
      <c r="AE26" s="51"/>
      <c r="AF26" s="56"/>
      <c r="AG26" s="56"/>
      <c r="AH26" s="56"/>
      <c r="AI26" s="51"/>
      <c r="AJ26" s="56"/>
      <c r="AK26" s="56"/>
      <c r="AL26" s="56"/>
      <c r="AM26" s="56"/>
      <c r="AN26" s="56"/>
      <c r="AO26" s="56"/>
      <c r="AP26" s="56"/>
      <c r="AQ26" s="56"/>
      <c r="AR26" s="56"/>
      <c r="AS26" s="56"/>
      <c r="AT26" s="56"/>
      <c r="AU26" s="56"/>
      <c r="AV26" s="56"/>
      <c r="AW26" s="56"/>
      <c r="AX26" s="56"/>
      <c r="AY26" s="56"/>
      <c r="AZ26" s="56"/>
      <c r="BA26" s="56"/>
      <c r="BB26" s="51"/>
      <c r="BC26" s="81"/>
      <c r="BD26" s="81"/>
      <c r="BE26" s="81"/>
      <c r="BG26" s="51"/>
      <c r="BH26" s="51"/>
    </row>
    <row r="27" spans="1:60" s="68" customFormat="1" ht="15" customHeight="1" x14ac:dyDescent="0.35">
      <c r="A27" s="75"/>
      <c r="B27" s="53" t="str">
        <f>'Popis del_fasada'!B75</f>
        <v>ZEMELJSKA DELA</v>
      </c>
      <c r="C27" s="81"/>
      <c r="G27" s="51"/>
      <c r="H27" s="56"/>
      <c r="I27" s="56"/>
      <c r="J27" s="56"/>
      <c r="K27" s="56"/>
      <c r="L27" s="56"/>
      <c r="M27" s="56"/>
      <c r="N27" s="56"/>
      <c r="O27" s="56"/>
      <c r="P27" s="56"/>
      <c r="Q27" s="51"/>
      <c r="R27" s="51"/>
      <c r="S27" s="51"/>
      <c r="T27" s="56"/>
      <c r="U27" s="56"/>
      <c r="V27" s="56"/>
      <c r="W27" s="56"/>
      <c r="X27" s="51"/>
      <c r="Y27" s="56"/>
      <c r="Z27" s="56"/>
      <c r="AA27" s="56"/>
      <c r="AB27" s="51"/>
      <c r="AC27" s="56"/>
      <c r="AE27" s="51"/>
      <c r="AF27" s="56"/>
      <c r="AG27" s="56"/>
      <c r="AH27" s="56"/>
      <c r="AI27" s="51"/>
      <c r="AJ27" s="56"/>
      <c r="AK27" s="56"/>
      <c r="AL27" s="56"/>
      <c r="AM27" s="56"/>
      <c r="AN27" s="56"/>
      <c r="AO27" s="56"/>
      <c r="AP27" s="56"/>
      <c r="AQ27" s="56"/>
      <c r="AR27" s="56"/>
      <c r="AS27" s="56"/>
      <c r="AT27" s="56"/>
      <c r="AU27" s="56"/>
      <c r="AV27" s="56"/>
      <c r="AW27" s="56"/>
      <c r="AX27" s="56"/>
      <c r="AY27" s="56"/>
      <c r="AZ27" s="56"/>
      <c r="BA27" s="56"/>
      <c r="BB27" s="51"/>
      <c r="BC27" s="81"/>
      <c r="BD27" s="81"/>
      <c r="BE27" s="81"/>
      <c r="BG27" s="51"/>
      <c r="BH27" s="51"/>
    </row>
    <row r="28" spans="1:60" s="68" customFormat="1" ht="15" customHeight="1" x14ac:dyDescent="0.35">
      <c r="A28" s="75" t="str">
        <f>'Popis del_fasada'!A77</f>
        <v>1</v>
      </c>
      <c r="B28" s="53" t="s">
        <v>125</v>
      </c>
      <c r="C28" s="81">
        <v>22.72</v>
      </c>
      <c r="G28" s="51"/>
      <c r="H28" s="56"/>
      <c r="I28" s="56"/>
      <c r="J28" s="56"/>
      <c r="K28" s="56"/>
      <c r="L28" s="56"/>
      <c r="M28" s="56"/>
      <c r="N28" s="56"/>
      <c r="O28" s="56"/>
      <c r="P28" s="56"/>
      <c r="Q28" s="51"/>
      <c r="R28" s="51">
        <f>C28</f>
        <v>22.72</v>
      </c>
      <c r="S28" s="51"/>
      <c r="T28" s="56"/>
      <c r="U28" s="56"/>
      <c r="V28" s="56"/>
      <c r="W28" s="56"/>
      <c r="X28" s="51"/>
      <c r="Y28" s="56"/>
      <c r="Z28" s="56"/>
      <c r="AA28" s="56"/>
      <c r="AB28" s="51"/>
      <c r="AC28" s="56"/>
      <c r="AE28" s="51"/>
      <c r="AF28" s="56"/>
      <c r="AG28" s="56"/>
      <c r="AH28" s="56"/>
      <c r="AI28" s="51"/>
      <c r="AJ28" s="56"/>
      <c r="AK28" s="56"/>
      <c r="AL28" s="56"/>
      <c r="AM28" s="56"/>
      <c r="AN28" s="56"/>
      <c r="AO28" s="56"/>
      <c r="AP28" s="56"/>
      <c r="AQ28" s="56"/>
      <c r="AR28" s="56"/>
      <c r="AS28" s="56"/>
      <c r="AT28" s="56"/>
      <c r="AU28" s="56"/>
      <c r="AV28" s="56"/>
      <c r="AW28" s="56"/>
      <c r="AX28" s="56"/>
      <c r="AY28" s="56"/>
      <c r="AZ28" s="56"/>
      <c r="BA28" s="56"/>
      <c r="BB28" s="51"/>
      <c r="BC28" s="81"/>
      <c r="BD28" s="81"/>
      <c r="BE28" s="81"/>
      <c r="BG28" s="51"/>
      <c r="BH28" s="51"/>
    </row>
    <row r="29" spans="1:60" s="68" customFormat="1" ht="15" customHeight="1" x14ac:dyDescent="0.35">
      <c r="A29" s="75" t="str">
        <f>'Popis del_fasada'!A79</f>
        <v>2</v>
      </c>
      <c r="B29" s="53" t="s">
        <v>128</v>
      </c>
      <c r="C29" s="81">
        <f>C28</f>
        <v>22.72</v>
      </c>
      <c r="D29" s="81">
        <v>0.7</v>
      </c>
      <c r="E29" s="81"/>
      <c r="G29" s="51"/>
      <c r="H29" s="56"/>
      <c r="I29" s="56"/>
      <c r="J29" s="56"/>
      <c r="K29" s="56"/>
      <c r="L29" s="56"/>
      <c r="M29" s="56"/>
      <c r="N29" s="56"/>
      <c r="O29" s="56"/>
      <c r="P29" s="56"/>
      <c r="Q29" s="51"/>
      <c r="R29" s="51"/>
      <c r="S29" s="51">
        <f>C29*D29</f>
        <v>15.903999999999998</v>
      </c>
      <c r="T29" s="56"/>
      <c r="U29" s="56"/>
      <c r="V29" s="56"/>
      <c r="W29" s="56"/>
      <c r="X29" s="51"/>
      <c r="Y29" s="56"/>
      <c r="Z29" s="56"/>
      <c r="AA29" s="56"/>
      <c r="AB29" s="51"/>
      <c r="AC29" s="56"/>
      <c r="AE29" s="51"/>
      <c r="AF29" s="56"/>
      <c r="AG29" s="56"/>
      <c r="AH29" s="56"/>
      <c r="AI29" s="51"/>
      <c r="AJ29" s="56"/>
      <c r="AK29" s="56"/>
      <c r="AL29" s="56"/>
      <c r="AM29" s="56"/>
      <c r="AN29" s="56"/>
      <c r="AO29" s="56"/>
      <c r="AP29" s="56"/>
      <c r="AQ29" s="56"/>
      <c r="AR29" s="56"/>
      <c r="AS29" s="56"/>
      <c r="AT29" s="56"/>
      <c r="AU29" s="56"/>
      <c r="AV29" s="56"/>
      <c r="AW29" s="56"/>
      <c r="AX29" s="56"/>
      <c r="AY29" s="56"/>
      <c r="AZ29" s="56"/>
      <c r="BA29" s="56"/>
      <c r="BB29" s="51"/>
      <c r="BC29" s="81"/>
      <c r="BD29" s="81"/>
      <c r="BE29" s="81"/>
      <c r="BG29" s="51"/>
      <c r="BH29" s="51"/>
    </row>
    <row r="30" spans="1:60" s="68" customFormat="1" ht="15" customHeight="1" x14ac:dyDescent="0.35">
      <c r="A30" s="75" t="str">
        <f>'Popis del_fasada'!A81</f>
        <v>3</v>
      </c>
      <c r="B30" s="53" t="s">
        <v>51</v>
      </c>
      <c r="C30" s="51">
        <f>C28</f>
        <v>22.72</v>
      </c>
      <c r="D30" s="81">
        <v>0.7</v>
      </c>
      <c r="E30" s="81">
        <v>0.6</v>
      </c>
      <c r="G30" s="51"/>
      <c r="H30" s="56"/>
      <c r="I30" s="56"/>
      <c r="J30" s="56"/>
      <c r="K30" s="56"/>
      <c r="L30" s="56"/>
      <c r="M30" s="56"/>
      <c r="N30" s="56"/>
      <c r="O30" s="56"/>
      <c r="P30" s="56"/>
      <c r="Q30" s="51"/>
      <c r="R30" s="51"/>
      <c r="S30" s="51"/>
      <c r="T30" s="56">
        <f>D30*E30*C30</f>
        <v>9.5423999999999989</v>
      </c>
      <c r="U30" s="56"/>
      <c r="V30" s="56"/>
      <c r="W30" s="56"/>
      <c r="X30" s="51"/>
      <c r="Y30" s="56"/>
      <c r="Z30" s="56"/>
      <c r="AA30" s="56"/>
      <c r="AB30" s="51"/>
      <c r="AC30" s="56"/>
      <c r="AE30" s="51"/>
      <c r="AF30" s="56"/>
      <c r="AG30" s="56"/>
      <c r="AH30" s="56"/>
      <c r="AI30" s="51"/>
      <c r="AJ30" s="56"/>
      <c r="AK30" s="56"/>
      <c r="AL30" s="56"/>
      <c r="AM30" s="56"/>
      <c r="AN30" s="56"/>
      <c r="AO30" s="56"/>
      <c r="AP30" s="56"/>
      <c r="AQ30" s="56"/>
      <c r="AR30" s="56"/>
      <c r="AS30" s="56"/>
      <c r="AT30" s="56"/>
      <c r="AU30" s="56"/>
      <c r="AV30" s="56"/>
      <c r="AW30" s="56"/>
      <c r="AX30" s="56"/>
      <c r="AY30" s="56"/>
      <c r="AZ30" s="56"/>
      <c r="BA30" s="56"/>
      <c r="BB30" s="51"/>
      <c r="BC30" s="81"/>
      <c r="BD30" s="81"/>
      <c r="BE30" s="81"/>
      <c r="BG30" s="51"/>
      <c r="BH30" s="51"/>
    </row>
    <row r="31" spans="1:60" s="68" customFormat="1" ht="15" customHeight="1" x14ac:dyDescent="0.35">
      <c r="A31" s="75" t="str">
        <f>'Popis del_fasada'!A85</f>
        <v>5</v>
      </c>
      <c r="B31" s="53" t="s">
        <v>65</v>
      </c>
      <c r="C31" s="51">
        <f>C28</f>
        <v>22.72</v>
      </c>
      <c r="D31" s="81">
        <v>0.7</v>
      </c>
      <c r="E31" s="81">
        <v>0.6</v>
      </c>
      <c r="G31" s="51"/>
      <c r="H31" s="56"/>
      <c r="I31" s="56"/>
      <c r="J31" s="56"/>
      <c r="K31" s="56"/>
      <c r="L31" s="56"/>
      <c r="M31" s="56"/>
      <c r="N31" s="56"/>
      <c r="O31" s="56"/>
      <c r="P31" s="56"/>
      <c r="Q31" s="51"/>
      <c r="R31" s="51"/>
      <c r="S31" s="51"/>
      <c r="T31" s="56"/>
      <c r="U31" s="56">
        <f>C31*D31*E31</f>
        <v>9.5423999999999989</v>
      </c>
      <c r="V31" s="56"/>
      <c r="W31" s="56"/>
      <c r="X31" s="51"/>
      <c r="Y31" s="56"/>
      <c r="Z31" s="56"/>
      <c r="AA31" s="56"/>
      <c r="AB31" s="51"/>
      <c r="AC31" s="56"/>
      <c r="AE31" s="51"/>
      <c r="AF31" s="56"/>
      <c r="AG31" s="56"/>
      <c r="AH31" s="56"/>
      <c r="AI31" s="51"/>
      <c r="AJ31" s="56"/>
      <c r="AK31" s="56"/>
      <c r="AL31" s="56"/>
      <c r="AM31" s="56"/>
      <c r="AN31" s="56"/>
      <c r="AO31" s="56"/>
      <c r="AP31" s="56"/>
      <c r="AQ31" s="56"/>
      <c r="AR31" s="56"/>
      <c r="AS31" s="56"/>
      <c r="AT31" s="56"/>
      <c r="AU31" s="56"/>
      <c r="AV31" s="56"/>
      <c r="AW31" s="56"/>
      <c r="AX31" s="56"/>
      <c r="AY31" s="56"/>
      <c r="AZ31" s="56"/>
      <c r="BA31" s="56"/>
      <c r="BB31" s="51"/>
      <c r="BC31" s="81"/>
      <c r="BD31" s="81"/>
      <c r="BE31" s="81"/>
      <c r="BG31" s="51"/>
      <c r="BH31" s="51"/>
    </row>
    <row r="32" spans="1:60" s="68" customFormat="1" ht="15" customHeight="1" x14ac:dyDescent="0.35">
      <c r="A32" s="75" t="str">
        <f>'Popis del_fasada'!A87</f>
        <v>6</v>
      </c>
      <c r="B32" s="53" t="s">
        <v>132</v>
      </c>
      <c r="C32" s="51">
        <f>C28</f>
        <v>22.72</v>
      </c>
      <c r="D32" s="81">
        <v>0.7</v>
      </c>
      <c r="E32" s="81"/>
      <c r="G32" s="51"/>
      <c r="H32" s="56"/>
      <c r="I32" s="56"/>
      <c r="J32" s="56"/>
      <c r="K32" s="56"/>
      <c r="L32" s="56"/>
      <c r="M32" s="56"/>
      <c r="N32" s="56"/>
      <c r="O32" s="56"/>
      <c r="P32" s="56"/>
      <c r="Q32" s="51"/>
      <c r="R32" s="51"/>
      <c r="S32" s="51"/>
      <c r="T32" s="56"/>
      <c r="U32" s="56"/>
      <c r="V32" s="56">
        <f>C32*D32</f>
        <v>15.903999999999998</v>
      </c>
      <c r="W32" s="56"/>
      <c r="X32" s="51"/>
      <c r="Y32" s="56"/>
      <c r="Z32" s="56"/>
      <c r="AA32" s="56"/>
      <c r="AB32" s="51"/>
      <c r="AC32" s="56"/>
      <c r="AE32" s="51"/>
      <c r="AF32" s="56"/>
      <c r="AG32" s="56"/>
      <c r="AH32" s="56"/>
      <c r="AI32" s="51"/>
      <c r="AJ32" s="56"/>
      <c r="AK32" s="56"/>
      <c r="AL32" s="56"/>
      <c r="AM32" s="56"/>
      <c r="AN32" s="56"/>
      <c r="AO32" s="56"/>
      <c r="AP32" s="56"/>
      <c r="AQ32" s="56"/>
      <c r="AR32" s="56"/>
      <c r="AS32" s="56"/>
      <c r="AT32" s="56"/>
      <c r="AU32" s="56"/>
      <c r="AV32" s="56"/>
      <c r="AW32" s="56"/>
      <c r="AX32" s="56"/>
      <c r="AY32" s="56"/>
      <c r="AZ32" s="56"/>
      <c r="BA32" s="56"/>
      <c r="BB32" s="51"/>
      <c r="BC32" s="81"/>
      <c r="BD32" s="81"/>
      <c r="BE32" s="81"/>
      <c r="BG32" s="51"/>
      <c r="BH32" s="51"/>
    </row>
    <row r="33" spans="1:63" s="68" customFormat="1" ht="15" customHeight="1" x14ac:dyDescent="0.35">
      <c r="A33" s="75" t="str">
        <f>'Popis del_fasada'!A89</f>
        <v>7</v>
      </c>
      <c r="B33" s="53" t="s">
        <v>133</v>
      </c>
      <c r="C33" s="51">
        <f>C28</f>
        <v>22.72</v>
      </c>
      <c r="D33" s="81">
        <v>0.7</v>
      </c>
      <c r="E33" s="81"/>
      <c r="G33" s="51"/>
      <c r="H33" s="56"/>
      <c r="I33" s="56"/>
      <c r="J33" s="56"/>
      <c r="K33" s="56"/>
      <c r="L33" s="56"/>
      <c r="M33" s="56"/>
      <c r="N33" s="56"/>
      <c r="O33" s="56"/>
      <c r="P33" s="56"/>
      <c r="Q33" s="51"/>
      <c r="R33" s="51"/>
      <c r="S33" s="51"/>
      <c r="T33" s="56"/>
      <c r="U33" s="56"/>
      <c r="V33" s="56"/>
      <c r="W33" s="56">
        <f>C33*D33</f>
        <v>15.903999999999998</v>
      </c>
      <c r="X33" s="51"/>
      <c r="Y33" s="56"/>
      <c r="Z33" s="56"/>
      <c r="AA33" s="56"/>
      <c r="AB33" s="51"/>
      <c r="AC33" s="56"/>
      <c r="AE33" s="51"/>
      <c r="AF33" s="56"/>
      <c r="AG33" s="56"/>
      <c r="AH33" s="56"/>
      <c r="AI33" s="51"/>
      <c r="AJ33" s="56"/>
      <c r="AK33" s="56"/>
      <c r="AL33" s="56"/>
      <c r="AM33" s="56"/>
      <c r="AN33" s="56"/>
      <c r="AO33" s="56"/>
      <c r="AP33" s="56"/>
      <c r="AQ33" s="56"/>
      <c r="AR33" s="56"/>
      <c r="AS33" s="56"/>
      <c r="AT33" s="56"/>
      <c r="AU33" s="56"/>
      <c r="AV33" s="56"/>
      <c r="AW33" s="56"/>
      <c r="AX33" s="56"/>
      <c r="AY33" s="56"/>
      <c r="AZ33" s="56"/>
      <c r="BA33" s="56"/>
      <c r="BB33" s="51"/>
      <c r="BC33" s="81"/>
      <c r="BD33" s="81"/>
      <c r="BE33" s="81"/>
      <c r="BG33" s="51"/>
      <c r="BH33" s="51"/>
    </row>
    <row r="34" spans="1:63" s="68" customFormat="1" ht="15" customHeight="1" x14ac:dyDescent="0.35">
      <c r="A34" s="75"/>
      <c r="B34" s="53"/>
      <c r="C34" s="51"/>
      <c r="D34" s="81"/>
      <c r="E34" s="81"/>
      <c r="G34" s="51"/>
      <c r="H34" s="56"/>
      <c r="I34" s="56"/>
      <c r="J34" s="56"/>
      <c r="K34" s="56"/>
      <c r="L34" s="56"/>
      <c r="M34" s="56"/>
      <c r="N34" s="56"/>
      <c r="O34" s="56"/>
      <c r="P34" s="56"/>
      <c r="Q34" s="51"/>
      <c r="R34" s="51"/>
      <c r="S34" s="51"/>
      <c r="T34" s="56"/>
      <c r="U34" s="56"/>
      <c r="V34" s="56"/>
      <c r="W34" s="56"/>
      <c r="X34" s="51"/>
      <c r="Y34" s="56"/>
      <c r="Z34" s="56"/>
      <c r="AA34" s="56"/>
      <c r="AB34" s="51"/>
      <c r="AC34" s="56"/>
      <c r="AE34" s="51"/>
      <c r="AF34" s="56"/>
      <c r="AG34" s="56"/>
      <c r="AH34" s="56"/>
      <c r="AI34" s="51"/>
      <c r="AJ34" s="56"/>
      <c r="AK34" s="56"/>
      <c r="AL34" s="56"/>
      <c r="AM34" s="56"/>
      <c r="AN34" s="56"/>
      <c r="AO34" s="56"/>
      <c r="AP34" s="56"/>
      <c r="AQ34" s="56"/>
      <c r="AR34" s="56"/>
      <c r="AS34" s="56"/>
      <c r="AT34" s="56"/>
      <c r="AU34" s="56"/>
      <c r="AV34" s="56"/>
      <c r="AW34" s="56"/>
      <c r="AX34" s="56"/>
      <c r="AY34" s="56"/>
      <c r="AZ34" s="56"/>
      <c r="BA34" s="56"/>
      <c r="BB34" s="51"/>
      <c r="BC34" s="81"/>
      <c r="BD34" s="81"/>
      <c r="BE34" s="81"/>
      <c r="BG34" s="51"/>
      <c r="BH34" s="51"/>
    </row>
    <row r="35" spans="1:63" s="68" customFormat="1" ht="15" customHeight="1" x14ac:dyDescent="0.35">
      <c r="A35" s="75"/>
      <c r="B35" s="53" t="str">
        <f>'Popis del_fasada'!B93</f>
        <v>ZIDARSKA DELA</v>
      </c>
      <c r="C35" s="56"/>
      <c r="D35" s="51"/>
      <c r="E35" s="134"/>
      <c r="F35" s="51"/>
      <c r="G35" s="51"/>
      <c r="H35" s="56"/>
      <c r="I35" s="56"/>
      <c r="J35" s="56"/>
      <c r="K35" s="56"/>
      <c r="L35" s="56"/>
      <c r="M35" s="56"/>
      <c r="N35" s="56"/>
      <c r="O35" s="56"/>
      <c r="P35" s="56"/>
      <c r="Q35" s="51"/>
      <c r="R35" s="51"/>
      <c r="S35" s="51"/>
      <c r="T35" s="56"/>
      <c r="U35" s="56"/>
      <c r="V35" s="56"/>
      <c r="W35" s="56"/>
      <c r="X35" s="51"/>
      <c r="Y35" s="56"/>
      <c r="Z35" s="56"/>
      <c r="AA35" s="56"/>
      <c r="AB35" s="51"/>
      <c r="AC35" s="56"/>
      <c r="AE35" s="51"/>
      <c r="AF35" s="56"/>
      <c r="AG35" s="56"/>
      <c r="AH35" s="56"/>
      <c r="AI35" s="51"/>
      <c r="AJ35" s="56"/>
      <c r="AK35" s="56"/>
      <c r="AL35" s="56"/>
      <c r="AM35" s="56"/>
      <c r="AN35" s="56"/>
      <c r="AO35" s="56"/>
      <c r="AP35" s="51"/>
      <c r="AQ35" s="56"/>
      <c r="AR35" s="56"/>
      <c r="AS35" s="56"/>
      <c r="AT35" s="56"/>
      <c r="AU35" s="56"/>
      <c r="AV35" s="56"/>
      <c r="AW35" s="56"/>
      <c r="AX35" s="56"/>
      <c r="AY35" s="56"/>
      <c r="AZ35" s="56"/>
      <c r="BA35" s="56"/>
      <c r="BB35" s="51"/>
      <c r="BC35" s="81"/>
      <c r="BD35" s="81"/>
      <c r="BE35" s="81"/>
      <c r="BG35" s="51"/>
      <c r="BH35" s="51"/>
    </row>
    <row r="36" spans="1:63" s="68" customFormat="1" ht="15" customHeight="1" x14ac:dyDescent="0.35">
      <c r="A36" s="75">
        <f>'Popis del_fasada'!A95</f>
        <v>1</v>
      </c>
      <c r="B36" s="53" t="s">
        <v>187</v>
      </c>
      <c r="C36" s="51"/>
      <c r="D36" s="51"/>
      <c r="E36" s="134"/>
      <c r="F36" s="51"/>
      <c r="G36" s="51"/>
      <c r="H36" s="56"/>
      <c r="I36" s="56"/>
      <c r="J36" s="56"/>
      <c r="K36" s="56"/>
      <c r="L36" s="56"/>
      <c r="M36" s="56"/>
      <c r="N36" s="56"/>
      <c r="O36" s="56"/>
      <c r="P36" s="56"/>
      <c r="Q36" s="51"/>
      <c r="R36" s="51"/>
      <c r="S36" s="51"/>
      <c r="T36" s="56"/>
      <c r="U36" s="56"/>
      <c r="V36" s="56"/>
      <c r="W36" s="56"/>
      <c r="X36" s="51"/>
      <c r="Y36" s="56"/>
      <c r="Z36" s="56"/>
      <c r="AA36" s="56"/>
      <c r="AB36" s="51"/>
      <c r="AC36" s="56"/>
      <c r="AE36" s="51"/>
      <c r="AF36" s="56"/>
      <c r="AG36" s="56"/>
      <c r="AH36" s="56"/>
      <c r="AI36" s="51"/>
      <c r="AJ36" s="56"/>
      <c r="AK36" s="56"/>
      <c r="AL36" s="56"/>
      <c r="AM36" s="56"/>
      <c r="AN36" s="56"/>
      <c r="AO36" s="56"/>
      <c r="AP36" s="51"/>
      <c r="AQ36" s="56"/>
      <c r="AR36" s="56"/>
      <c r="AS36" s="56"/>
      <c r="AT36" s="56"/>
      <c r="AU36" s="56"/>
      <c r="AV36" s="56"/>
      <c r="AW36" s="56"/>
      <c r="AX36" s="56"/>
      <c r="AY36" s="56"/>
      <c r="AZ36" s="56"/>
      <c r="BA36" s="56"/>
      <c r="BB36" s="51"/>
      <c r="BC36" s="81"/>
      <c r="BD36" s="81"/>
      <c r="BE36" s="81"/>
      <c r="BG36" s="51"/>
      <c r="BH36" s="51"/>
    </row>
    <row r="37" spans="1:63" s="68" customFormat="1" ht="15" customHeight="1" x14ac:dyDescent="0.35">
      <c r="A37" s="75"/>
      <c r="B37" s="53" t="s">
        <v>189</v>
      </c>
      <c r="C37" s="51">
        <v>2.7</v>
      </c>
      <c r="D37" s="51">
        <f>0.65+0.15</f>
        <v>0.8</v>
      </c>
      <c r="E37" s="164">
        <v>0.5</v>
      </c>
      <c r="F37" s="51">
        <v>3</v>
      </c>
      <c r="G37" s="51"/>
      <c r="H37" s="56"/>
      <c r="I37" s="56"/>
      <c r="J37" s="56"/>
      <c r="K37" s="56"/>
      <c r="L37" s="56"/>
      <c r="M37" s="56"/>
      <c r="N37" s="56"/>
      <c r="O37" s="56"/>
      <c r="P37" s="56"/>
      <c r="Q37" s="51"/>
      <c r="R37" s="51"/>
      <c r="S37" s="51"/>
      <c r="T37" s="56"/>
      <c r="U37" s="56"/>
      <c r="V37" s="56"/>
      <c r="W37" s="56"/>
      <c r="X37" s="51"/>
      <c r="Y37" s="56">
        <f>(C37+2*D37)*E37*F37</f>
        <v>6.4500000000000011</v>
      </c>
      <c r="Z37" s="56"/>
      <c r="AA37" s="56"/>
      <c r="AB37" s="51"/>
      <c r="AC37" s="56"/>
      <c r="AE37" s="51"/>
      <c r="AF37" s="56"/>
      <c r="AG37" s="56"/>
      <c r="AH37" s="56"/>
      <c r="AI37" s="51"/>
      <c r="AJ37" s="56"/>
      <c r="AK37" s="56"/>
      <c r="AL37" s="56"/>
      <c r="AM37" s="56"/>
      <c r="AN37" s="56"/>
      <c r="AO37" s="56"/>
      <c r="AP37" s="51"/>
      <c r="AQ37" s="56"/>
      <c r="AR37" s="56"/>
      <c r="AS37" s="56"/>
      <c r="AT37" s="56"/>
      <c r="AU37" s="56"/>
      <c r="AV37" s="56"/>
      <c r="AW37" s="56"/>
      <c r="AX37" s="56"/>
      <c r="AY37" s="56"/>
      <c r="AZ37" s="56"/>
      <c r="BA37" s="56"/>
      <c r="BB37" s="51"/>
      <c r="BD37" s="81"/>
      <c r="BE37" s="81"/>
      <c r="BG37" s="51"/>
      <c r="BH37" s="51"/>
    </row>
    <row r="38" spans="1:63" s="68" customFormat="1" ht="15" customHeight="1" x14ac:dyDescent="0.35">
      <c r="A38" s="75"/>
      <c r="B38" s="53" t="s">
        <v>190</v>
      </c>
      <c r="C38" s="51">
        <f>C37-0.3</f>
        <v>2.4000000000000004</v>
      </c>
      <c r="D38" s="51">
        <v>0.65</v>
      </c>
      <c r="E38" s="164">
        <v>2.8</v>
      </c>
      <c r="F38" s="51">
        <v>3</v>
      </c>
      <c r="G38" s="51"/>
      <c r="H38" s="56"/>
      <c r="I38" s="56"/>
      <c r="J38" s="56"/>
      <c r="K38" s="56"/>
      <c r="L38" s="56"/>
      <c r="M38" s="56"/>
      <c r="N38" s="56"/>
      <c r="O38" s="56"/>
      <c r="P38" s="56"/>
      <c r="Q38" s="51"/>
      <c r="R38" s="51"/>
      <c r="S38" s="51"/>
      <c r="T38" s="56"/>
      <c r="U38" s="56"/>
      <c r="V38" s="56"/>
      <c r="W38" s="56"/>
      <c r="X38" s="51"/>
      <c r="Y38" s="56">
        <f>(C38+2*D38)*E38*F38</f>
        <v>31.08</v>
      </c>
      <c r="Z38" s="56"/>
      <c r="AA38" s="56"/>
      <c r="AB38" s="51"/>
      <c r="AC38" s="56"/>
      <c r="AE38" s="51"/>
      <c r="AF38" s="56"/>
      <c r="AG38" s="56"/>
      <c r="AH38" s="56"/>
      <c r="AI38" s="51"/>
      <c r="AJ38" s="56"/>
      <c r="AK38" s="56"/>
      <c r="AL38" s="56"/>
      <c r="AM38" s="56"/>
      <c r="AN38" s="56"/>
      <c r="AO38" s="56"/>
      <c r="AP38" s="51"/>
      <c r="AQ38" s="56"/>
      <c r="AR38" s="56"/>
      <c r="AS38" s="56"/>
      <c r="AT38" s="56"/>
      <c r="AU38" s="56"/>
      <c r="AV38" s="56"/>
      <c r="AW38" s="56"/>
      <c r="AX38" s="56"/>
      <c r="AY38" s="56"/>
      <c r="AZ38" s="56"/>
      <c r="BA38" s="56"/>
      <c r="BB38" s="51"/>
      <c r="BD38" s="81"/>
      <c r="BE38" s="81"/>
      <c r="BG38" s="51"/>
      <c r="BH38" s="51"/>
    </row>
    <row r="39" spans="1:63" s="68" customFormat="1" ht="15" customHeight="1" x14ac:dyDescent="0.35">
      <c r="A39" s="75"/>
      <c r="B39" s="53" t="s">
        <v>191</v>
      </c>
      <c r="C39" s="51">
        <v>2.7</v>
      </c>
      <c r="D39" s="51">
        <v>0.15</v>
      </c>
      <c r="E39" s="164">
        <v>1</v>
      </c>
      <c r="F39" s="51">
        <v>3</v>
      </c>
      <c r="G39" s="51"/>
      <c r="H39" s="56"/>
      <c r="I39" s="56"/>
      <c r="J39" s="56"/>
      <c r="K39" s="56"/>
      <c r="L39" s="56"/>
      <c r="M39" s="56"/>
      <c r="N39" s="56"/>
      <c r="O39" s="56"/>
      <c r="P39" s="56"/>
      <c r="Q39" s="51"/>
      <c r="R39" s="51"/>
      <c r="S39" s="51"/>
      <c r="T39" s="56"/>
      <c r="U39" s="56"/>
      <c r="V39" s="56"/>
      <c r="W39" s="56"/>
      <c r="X39" s="51"/>
      <c r="Y39" s="56">
        <f>C39*D39*E39*F39</f>
        <v>1.2150000000000001</v>
      </c>
      <c r="Z39" s="56"/>
      <c r="AA39" s="56"/>
      <c r="AB39" s="51"/>
      <c r="AC39" s="56"/>
      <c r="AE39" s="51"/>
      <c r="AF39" s="56"/>
      <c r="AG39" s="56"/>
      <c r="AH39" s="56"/>
      <c r="AI39" s="51"/>
      <c r="AJ39" s="56"/>
      <c r="AK39" s="56"/>
      <c r="AL39" s="56"/>
      <c r="AM39" s="56"/>
      <c r="AN39" s="56"/>
      <c r="AO39" s="56"/>
      <c r="AP39" s="51"/>
      <c r="AQ39" s="56"/>
      <c r="AR39" s="56"/>
      <c r="AS39" s="56"/>
      <c r="AT39" s="56"/>
      <c r="AU39" s="56"/>
      <c r="AV39" s="56"/>
      <c r="AW39" s="56"/>
      <c r="AX39" s="56"/>
      <c r="AY39" s="56"/>
      <c r="AZ39" s="56"/>
      <c r="BA39" s="56"/>
      <c r="BB39" s="51"/>
      <c r="BD39" s="81"/>
      <c r="BE39" s="81"/>
      <c r="BG39" s="51"/>
      <c r="BH39" s="51"/>
    </row>
    <row r="40" spans="1:63" s="68" customFormat="1" ht="15" customHeight="1" x14ac:dyDescent="0.35">
      <c r="A40" s="75"/>
      <c r="B40" s="53"/>
      <c r="C40" s="51">
        <v>0.65</v>
      </c>
      <c r="D40" s="51">
        <v>0.15</v>
      </c>
      <c r="E40" s="164">
        <v>2</v>
      </c>
      <c r="F40" s="51">
        <v>3</v>
      </c>
      <c r="G40" s="51"/>
      <c r="H40" s="56"/>
      <c r="I40" s="56"/>
      <c r="J40" s="56"/>
      <c r="K40" s="56"/>
      <c r="L40" s="56"/>
      <c r="M40" s="56"/>
      <c r="N40" s="56"/>
      <c r="O40" s="56"/>
      <c r="P40" s="56"/>
      <c r="Q40" s="51"/>
      <c r="R40" s="51"/>
      <c r="S40" s="51"/>
      <c r="T40" s="56"/>
      <c r="U40" s="56"/>
      <c r="V40" s="56"/>
      <c r="W40" s="56"/>
      <c r="X40" s="51"/>
      <c r="Y40" s="56">
        <f>C40*D40*E40*F40</f>
        <v>0.58499999999999996</v>
      </c>
      <c r="Z40" s="56"/>
      <c r="AA40" s="56"/>
      <c r="AB40" s="51"/>
      <c r="AC40" s="56"/>
      <c r="AE40" s="51"/>
      <c r="AF40" s="56"/>
      <c r="AG40" s="56"/>
      <c r="AH40" s="56"/>
      <c r="AI40" s="51"/>
      <c r="AJ40" s="56"/>
      <c r="AK40" s="56"/>
      <c r="AL40" s="56"/>
      <c r="AM40" s="56"/>
      <c r="AN40" s="56"/>
      <c r="AO40" s="56"/>
      <c r="AP40" s="51"/>
      <c r="AQ40" s="56"/>
      <c r="AR40" s="56"/>
      <c r="AS40" s="56"/>
      <c r="AT40" s="56"/>
      <c r="AU40" s="56"/>
      <c r="AV40" s="56"/>
      <c r="AW40" s="56"/>
      <c r="AX40" s="56"/>
      <c r="AY40" s="56"/>
      <c r="AZ40" s="56"/>
      <c r="BA40" s="56"/>
      <c r="BB40" s="51"/>
      <c r="BD40" s="81"/>
      <c r="BE40" s="81"/>
      <c r="BG40" s="51"/>
      <c r="BH40" s="51"/>
    </row>
    <row r="41" spans="1:63" s="68" customFormat="1" ht="15" customHeight="1" x14ac:dyDescent="0.35">
      <c r="A41" s="75"/>
      <c r="B41" s="53"/>
      <c r="C41" s="51"/>
      <c r="D41" s="51"/>
      <c r="E41" s="134"/>
      <c r="F41" s="51"/>
      <c r="G41" s="51"/>
      <c r="H41" s="56"/>
      <c r="I41" s="56"/>
      <c r="J41" s="56"/>
      <c r="K41" s="56"/>
      <c r="L41" s="56"/>
      <c r="M41" s="56"/>
      <c r="N41" s="56"/>
      <c r="O41" s="56"/>
      <c r="P41" s="56"/>
      <c r="Q41" s="51"/>
      <c r="R41" s="51"/>
      <c r="S41" s="51"/>
      <c r="T41" s="56"/>
      <c r="U41" s="56"/>
      <c r="V41" s="56"/>
      <c r="W41" s="56"/>
      <c r="X41" s="51"/>
      <c r="Y41" s="56"/>
      <c r="Z41" s="56"/>
      <c r="AA41" s="56"/>
      <c r="AB41" s="51"/>
      <c r="AC41" s="56"/>
      <c r="AE41" s="51"/>
      <c r="AF41" s="56"/>
      <c r="AG41" s="56"/>
      <c r="AH41" s="56"/>
      <c r="AI41" s="51"/>
      <c r="AJ41" s="56"/>
      <c r="AK41" s="56"/>
      <c r="AL41" s="56"/>
      <c r="AM41" s="56"/>
      <c r="AN41" s="56"/>
      <c r="AO41" s="56"/>
      <c r="AP41" s="51"/>
      <c r="AQ41" s="56"/>
      <c r="AR41" s="56"/>
      <c r="AS41" s="56"/>
      <c r="AT41" s="56"/>
      <c r="AU41" s="56"/>
      <c r="AV41" s="56"/>
      <c r="AW41" s="56"/>
      <c r="AX41" s="56"/>
      <c r="AY41" s="56"/>
      <c r="AZ41" s="56"/>
      <c r="BA41" s="56"/>
      <c r="BB41" s="51"/>
      <c r="BC41" s="81"/>
      <c r="BD41" s="81"/>
      <c r="BE41" s="81"/>
      <c r="BG41" s="51"/>
      <c r="BH41" s="51"/>
    </row>
    <row r="42" spans="1:63" s="68" customFormat="1" ht="15" customHeight="1" x14ac:dyDescent="0.35">
      <c r="A42" s="75">
        <f>'Popis del_fasada'!A97</f>
        <v>2</v>
      </c>
      <c r="B42" s="53" t="s">
        <v>147</v>
      </c>
      <c r="C42" s="51">
        <v>22.72</v>
      </c>
      <c r="D42" s="81">
        <f>14.54+0.6+1.5</f>
        <v>16.64</v>
      </c>
      <c r="E42" s="51"/>
      <c r="F42" s="51"/>
      <c r="G42" s="51"/>
      <c r="H42" s="56"/>
      <c r="I42" s="56"/>
      <c r="J42" s="56"/>
      <c r="K42" s="56"/>
      <c r="L42" s="56"/>
      <c r="M42" s="56"/>
      <c r="N42" s="56"/>
      <c r="O42" s="56"/>
      <c r="P42" s="56"/>
      <c r="Q42" s="51"/>
      <c r="R42" s="51"/>
      <c r="S42" s="51"/>
      <c r="T42" s="56"/>
      <c r="U42" s="56"/>
      <c r="V42" s="56"/>
      <c r="W42" s="56"/>
      <c r="X42" s="51"/>
      <c r="Y42" s="56"/>
      <c r="Z42" s="56">
        <f>C42*D42</f>
        <v>378.06079999999997</v>
      </c>
      <c r="AA42" s="56"/>
      <c r="AB42" s="51"/>
      <c r="AC42" s="56"/>
      <c r="AE42" s="51"/>
      <c r="AF42" s="56"/>
      <c r="AG42" s="56"/>
      <c r="AH42" s="56"/>
      <c r="AI42" s="51"/>
      <c r="AJ42" s="56"/>
      <c r="AK42" s="56"/>
      <c r="AL42" s="56"/>
      <c r="AM42" s="56"/>
      <c r="AN42" s="56"/>
      <c r="AO42" s="56"/>
      <c r="AP42" s="51"/>
      <c r="AQ42" s="56"/>
      <c r="AR42" s="56"/>
      <c r="AS42" s="56"/>
      <c r="AT42" s="56"/>
      <c r="AU42" s="56"/>
      <c r="AV42" s="56"/>
      <c r="AW42" s="56"/>
      <c r="AX42" s="56"/>
      <c r="AY42" s="56"/>
      <c r="AZ42" s="56"/>
      <c r="BA42" s="56"/>
      <c r="BB42" s="51"/>
      <c r="BD42" s="81"/>
      <c r="BE42" s="81"/>
      <c r="BG42" s="51"/>
      <c r="BH42" s="51"/>
    </row>
    <row r="43" spans="1:63" s="68" customFormat="1" ht="15" customHeight="1" x14ac:dyDescent="0.35">
      <c r="A43" s="75">
        <f>'Popis del_fasada'!A99</f>
        <v>3</v>
      </c>
      <c r="B43" s="53" t="s">
        <v>149</v>
      </c>
      <c r="C43" s="51">
        <v>22.72</v>
      </c>
      <c r="D43" s="51">
        <f>0.8</f>
        <v>0.8</v>
      </c>
      <c r="E43" s="51"/>
      <c r="F43" s="51"/>
      <c r="G43" s="51"/>
      <c r="H43" s="56"/>
      <c r="I43" s="56"/>
      <c r="J43" s="56"/>
      <c r="K43" s="56"/>
      <c r="L43" s="56"/>
      <c r="M43" s="56"/>
      <c r="N43" s="56"/>
      <c r="O43" s="56"/>
      <c r="P43" s="56"/>
      <c r="Q43" s="51"/>
      <c r="R43" s="51"/>
      <c r="S43" s="51"/>
      <c r="T43" s="56"/>
      <c r="U43" s="56"/>
      <c r="V43" s="56"/>
      <c r="W43" s="56"/>
      <c r="X43" s="51"/>
      <c r="Y43" s="56"/>
      <c r="Z43" s="56"/>
      <c r="AA43" s="56">
        <f>C43*D43</f>
        <v>18.175999999999998</v>
      </c>
      <c r="AB43" s="51"/>
      <c r="AC43" s="56"/>
      <c r="AE43" s="51"/>
      <c r="AF43" s="56"/>
      <c r="AG43" s="56"/>
      <c r="AH43" s="56"/>
      <c r="AI43" s="51"/>
      <c r="AJ43" s="56"/>
      <c r="AK43" s="56"/>
      <c r="AL43" s="56"/>
      <c r="AM43" s="56"/>
      <c r="AN43" s="56"/>
      <c r="AO43" s="56"/>
      <c r="AP43" s="51"/>
      <c r="AQ43" s="56"/>
      <c r="AR43" s="56"/>
      <c r="AS43" s="56"/>
      <c r="AT43" s="56"/>
      <c r="AU43" s="56"/>
      <c r="AV43" s="56"/>
      <c r="AW43" s="56"/>
      <c r="AX43" s="56"/>
      <c r="AY43" s="56"/>
      <c r="AZ43" s="56"/>
      <c r="BA43" s="56"/>
      <c r="BB43" s="51"/>
      <c r="BC43" s="81"/>
      <c r="BD43" s="81"/>
      <c r="BE43" s="81"/>
      <c r="BG43" s="51"/>
      <c r="BH43" s="51"/>
      <c r="BJ43" s="81"/>
      <c r="BK43" s="81"/>
    </row>
    <row r="44" spans="1:63" s="68" customFormat="1" ht="15" customHeight="1" x14ac:dyDescent="0.35">
      <c r="A44" s="75"/>
      <c r="B44" s="53"/>
      <c r="C44" s="51"/>
      <c r="D44" s="51"/>
      <c r="E44" s="51"/>
      <c r="F44" s="51"/>
      <c r="G44" s="51"/>
      <c r="H44" s="56"/>
      <c r="I44" s="56"/>
      <c r="J44" s="56"/>
      <c r="K44" s="56"/>
      <c r="L44" s="56"/>
      <c r="M44" s="56"/>
      <c r="N44" s="56"/>
      <c r="O44" s="56"/>
      <c r="P44" s="56"/>
      <c r="Q44" s="51"/>
      <c r="R44" s="51"/>
      <c r="S44" s="51"/>
      <c r="T44" s="56"/>
      <c r="U44" s="56"/>
      <c r="V44" s="56"/>
      <c r="W44" s="56"/>
      <c r="X44" s="51"/>
      <c r="Y44" s="56"/>
      <c r="Z44" s="56"/>
      <c r="AA44" s="56"/>
      <c r="AB44" s="51"/>
      <c r="AC44" s="56"/>
      <c r="AE44" s="51"/>
      <c r="AF44" s="56"/>
      <c r="AG44" s="56"/>
      <c r="AH44" s="56"/>
      <c r="AI44" s="51"/>
      <c r="AJ44" s="56"/>
      <c r="AK44" s="56"/>
      <c r="AL44" s="56"/>
      <c r="AM44" s="56"/>
      <c r="AN44" s="56"/>
      <c r="AO44" s="56"/>
      <c r="AP44" s="51"/>
      <c r="AQ44" s="56"/>
      <c r="AR44" s="56"/>
      <c r="AS44" s="56"/>
      <c r="AT44" s="56"/>
      <c r="AU44" s="56"/>
      <c r="AV44" s="56"/>
      <c r="AW44" s="56"/>
      <c r="AX44" s="56"/>
      <c r="AY44" s="56"/>
      <c r="AZ44" s="56"/>
      <c r="BA44" s="56"/>
      <c r="BB44" s="51"/>
      <c r="BC44" s="81"/>
      <c r="BD44" s="81"/>
      <c r="BE44" s="81"/>
      <c r="BG44" s="51"/>
      <c r="BH44" s="51"/>
      <c r="BJ44" s="81"/>
      <c r="BK44" s="81"/>
    </row>
    <row r="45" spans="1:63" s="68" customFormat="1" ht="15" customHeight="1" x14ac:dyDescent="0.35">
      <c r="A45" s="75">
        <f>'Popis del_fasada'!A101</f>
        <v>4</v>
      </c>
      <c r="B45" s="53" t="s">
        <v>150</v>
      </c>
      <c r="C45" s="51"/>
      <c r="D45" s="51"/>
      <c r="E45" s="51"/>
      <c r="F45" s="51"/>
      <c r="G45" s="51"/>
      <c r="H45" s="56"/>
      <c r="I45" s="56"/>
      <c r="J45" s="56"/>
      <c r="K45" s="56"/>
      <c r="L45" s="56"/>
      <c r="M45" s="56"/>
      <c r="N45" s="56"/>
      <c r="O45" s="56"/>
      <c r="P45" s="56"/>
      <c r="Q45" s="51"/>
      <c r="R45" s="51"/>
      <c r="S45" s="51"/>
      <c r="T45" s="56"/>
      <c r="U45" s="56"/>
      <c r="V45" s="56"/>
      <c r="W45" s="56"/>
      <c r="X45" s="51"/>
      <c r="Y45" s="56"/>
      <c r="Z45" s="56"/>
      <c r="AA45" s="56"/>
      <c r="AB45" s="51"/>
      <c r="AC45" s="56"/>
      <c r="AE45" s="51"/>
      <c r="AF45" s="56"/>
      <c r="AG45" s="56"/>
      <c r="AH45" s="56"/>
      <c r="AI45" s="51"/>
      <c r="AJ45" s="56"/>
      <c r="AK45" s="56"/>
      <c r="AL45" s="56"/>
      <c r="AM45" s="56"/>
      <c r="AN45" s="56"/>
      <c r="AO45" s="56"/>
      <c r="AP45" s="51"/>
      <c r="AQ45" s="56"/>
      <c r="AR45" s="56"/>
      <c r="AS45" s="56"/>
      <c r="AT45" s="56"/>
      <c r="AU45" s="56"/>
      <c r="AV45" s="56"/>
      <c r="AW45" s="56"/>
      <c r="AX45" s="56"/>
      <c r="AY45" s="56"/>
      <c r="AZ45" s="56"/>
      <c r="BA45" s="56"/>
      <c r="BB45" s="51"/>
      <c r="BC45" s="81"/>
      <c r="BD45" s="81"/>
      <c r="BE45" s="81"/>
      <c r="BG45" s="51"/>
      <c r="BH45" s="51"/>
      <c r="BJ45" s="81"/>
      <c r="BK45" s="81"/>
    </row>
    <row r="46" spans="1:63" s="68" customFormat="1" ht="15" customHeight="1" x14ac:dyDescent="0.45">
      <c r="A46" s="75"/>
      <c r="B46" s="51" t="s">
        <v>244</v>
      </c>
      <c r="C46" s="56">
        <v>2.2799999999999998</v>
      </c>
      <c r="D46" s="56">
        <v>1.65</v>
      </c>
      <c r="E46" s="51">
        <f>24</f>
        <v>24</v>
      </c>
      <c r="F46" s="51"/>
      <c r="G46" s="51"/>
      <c r="H46" s="56"/>
      <c r="I46" s="56"/>
      <c r="J46" s="56"/>
      <c r="K46" s="56"/>
      <c r="L46" s="56"/>
      <c r="M46" s="56"/>
      <c r="N46" s="56"/>
      <c r="O46" s="56"/>
      <c r="P46" s="56"/>
      <c r="Q46" s="51"/>
      <c r="R46" s="51"/>
      <c r="S46" s="51"/>
      <c r="T46" s="56"/>
      <c r="U46" s="56"/>
      <c r="V46" s="56"/>
      <c r="W46" s="56"/>
      <c r="X46" s="51"/>
      <c r="Y46" s="56"/>
      <c r="Z46" s="56"/>
      <c r="AA46" s="56"/>
      <c r="AB46" s="51">
        <f>(0.05+C46+0.05)*E46</f>
        <v>57.11999999999999</v>
      </c>
      <c r="AC46" s="56"/>
      <c r="AE46" s="51"/>
      <c r="AF46" s="56"/>
      <c r="AG46" s="56"/>
      <c r="AH46" s="56"/>
      <c r="AI46" s="51"/>
      <c r="AJ46" s="56">
        <f>-C46*D46*E46</f>
        <v>-90.287999999999982</v>
      </c>
      <c r="AK46" s="56"/>
      <c r="AL46" s="56"/>
      <c r="AM46" s="56"/>
      <c r="AN46" s="56"/>
      <c r="AO46" s="56"/>
      <c r="AP46" s="51"/>
      <c r="AQ46" s="56"/>
      <c r="AR46" s="56"/>
      <c r="AS46" s="56"/>
      <c r="AT46" s="56"/>
      <c r="AU46" s="56"/>
      <c r="AV46" s="56"/>
      <c r="AW46" s="56"/>
      <c r="AX46" s="56"/>
      <c r="AY46" s="56"/>
      <c r="AZ46" s="56"/>
      <c r="BA46" s="56"/>
      <c r="BB46" s="51"/>
      <c r="BC46" s="81"/>
      <c r="BD46" s="81"/>
      <c r="BE46" s="81"/>
      <c r="BG46" s="51"/>
      <c r="BH46" s="51"/>
      <c r="BJ46" s="81"/>
      <c r="BK46" s="81"/>
    </row>
    <row r="47" spans="1:63" s="68" customFormat="1" ht="15" customHeight="1" x14ac:dyDescent="0.45">
      <c r="A47" s="75"/>
      <c r="B47" s="51" t="s">
        <v>245</v>
      </c>
      <c r="C47" s="56">
        <v>1.86</v>
      </c>
      <c r="D47" s="56">
        <v>1.65</v>
      </c>
      <c r="E47" s="51">
        <v>5</v>
      </c>
      <c r="F47" s="51"/>
      <c r="G47" s="51"/>
      <c r="H47" s="56"/>
      <c r="I47" s="56"/>
      <c r="J47" s="56"/>
      <c r="K47" s="56"/>
      <c r="L47" s="56"/>
      <c r="M47" s="56"/>
      <c r="N47" s="56"/>
      <c r="O47" s="56"/>
      <c r="P47" s="56"/>
      <c r="Q47" s="51"/>
      <c r="R47" s="51"/>
      <c r="S47" s="51"/>
      <c r="T47" s="56"/>
      <c r="U47" s="56"/>
      <c r="V47" s="56"/>
      <c r="W47" s="56"/>
      <c r="X47" s="51"/>
      <c r="Y47" s="56"/>
      <c r="Z47" s="56"/>
      <c r="AA47" s="56"/>
      <c r="AB47" s="51">
        <f>(0.05+C47+0.05)*E47</f>
        <v>9.8000000000000007</v>
      </c>
      <c r="AC47" s="56"/>
      <c r="AE47" s="51"/>
      <c r="AF47" s="56"/>
      <c r="AG47" s="56"/>
      <c r="AH47" s="56"/>
      <c r="AI47" s="51"/>
      <c r="AJ47" s="56">
        <f>-C47*D47*E47</f>
        <v>-15.344999999999999</v>
      </c>
      <c r="AK47" s="56"/>
      <c r="AL47" s="56"/>
      <c r="AM47" s="56"/>
      <c r="AN47" s="56"/>
      <c r="AO47" s="56"/>
      <c r="AP47" s="51"/>
      <c r="AQ47" s="56"/>
      <c r="AR47" s="56"/>
      <c r="AS47" s="56"/>
      <c r="AT47" s="56"/>
      <c r="AU47" s="56"/>
      <c r="AV47" s="56"/>
      <c r="AW47" s="56"/>
      <c r="AX47" s="56"/>
      <c r="AY47" s="56"/>
      <c r="AZ47" s="56"/>
      <c r="BA47" s="56"/>
      <c r="BB47" s="51"/>
      <c r="BC47" s="81"/>
      <c r="BD47" s="81"/>
      <c r="BE47" s="81"/>
      <c r="BG47" s="51"/>
      <c r="BH47" s="51"/>
      <c r="BJ47" s="81"/>
      <c r="BK47" s="81"/>
    </row>
    <row r="48" spans="1:63" s="68" customFormat="1" ht="15" customHeight="1" x14ac:dyDescent="0.45">
      <c r="A48" s="75"/>
      <c r="B48" s="51" t="s">
        <v>246</v>
      </c>
      <c r="C48" s="56">
        <v>3.45</v>
      </c>
      <c r="D48" s="56">
        <v>0.4</v>
      </c>
      <c r="E48" s="51">
        <v>6</v>
      </c>
      <c r="F48" s="51"/>
      <c r="G48" s="51"/>
      <c r="H48" s="56"/>
      <c r="I48" s="56"/>
      <c r="J48" s="56"/>
      <c r="K48" s="56"/>
      <c r="L48" s="56"/>
      <c r="M48" s="56"/>
      <c r="N48" s="56"/>
      <c r="O48" s="56"/>
      <c r="P48" s="56"/>
      <c r="Q48" s="51"/>
      <c r="R48" s="51"/>
      <c r="S48" s="51"/>
      <c r="T48" s="56"/>
      <c r="U48" s="56"/>
      <c r="V48" s="56"/>
      <c r="W48" s="56"/>
      <c r="X48" s="51"/>
      <c r="Y48" s="56"/>
      <c r="Z48" s="56"/>
      <c r="AA48" s="56"/>
      <c r="AB48" s="51">
        <f>(0.05+C48+0.05)*E48</f>
        <v>21.299999999999997</v>
      </c>
      <c r="AC48" s="56"/>
      <c r="AE48" s="51"/>
      <c r="AF48" s="56"/>
      <c r="AG48" s="56"/>
      <c r="AH48" s="56"/>
      <c r="AI48" s="51"/>
      <c r="AJ48" s="56">
        <f>-C48*D48*E48</f>
        <v>-8.2800000000000011</v>
      </c>
      <c r="AK48" s="56"/>
      <c r="AL48" s="56"/>
      <c r="AM48" s="56"/>
      <c r="AN48" s="56"/>
      <c r="AO48" s="56"/>
      <c r="AP48" s="51"/>
      <c r="AQ48" s="56"/>
      <c r="AR48" s="56"/>
      <c r="AS48" s="56"/>
      <c r="AT48" s="56"/>
      <c r="AU48" s="56"/>
      <c r="AV48" s="56"/>
      <c r="AW48" s="56"/>
      <c r="AX48" s="56"/>
      <c r="AY48" s="56"/>
      <c r="AZ48" s="56"/>
      <c r="BA48" s="56"/>
      <c r="BB48" s="51"/>
      <c r="BC48" s="81"/>
      <c r="BD48" s="81"/>
      <c r="BE48" s="81"/>
      <c r="BG48" s="51"/>
      <c r="BH48" s="51"/>
      <c r="BJ48" s="81"/>
      <c r="BK48" s="81"/>
    </row>
    <row r="49" spans="1:63" s="68" customFormat="1" ht="15" customHeight="1" x14ac:dyDescent="0.45">
      <c r="A49" s="75"/>
      <c r="B49" s="51" t="s">
        <v>247</v>
      </c>
      <c r="C49" s="56">
        <v>0.9</v>
      </c>
      <c r="D49" s="56">
        <v>2.4700000000000002</v>
      </c>
      <c r="E49" s="51">
        <v>5</v>
      </c>
      <c r="F49" s="51"/>
      <c r="G49" s="51"/>
      <c r="H49" s="56"/>
      <c r="I49" s="56"/>
      <c r="J49" s="56"/>
      <c r="K49" s="56"/>
      <c r="L49" s="56"/>
      <c r="M49" s="56"/>
      <c r="N49" s="56"/>
      <c r="O49" s="56"/>
      <c r="P49" s="56"/>
      <c r="Q49" s="51"/>
      <c r="R49" s="51"/>
      <c r="S49" s="51"/>
      <c r="T49" s="56"/>
      <c r="U49" s="56"/>
      <c r="V49" s="56"/>
      <c r="W49" s="56"/>
      <c r="X49" s="51"/>
      <c r="Y49" s="56"/>
      <c r="Z49" s="56"/>
      <c r="AA49" s="56"/>
      <c r="AB49" s="51"/>
      <c r="AC49" s="56"/>
      <c r="AE49" s="51"/>
      <c r="AF49" s="56"/>
      <c r="AG49" s="56"/>
      <c r="AH49" s="56"/>
      <c r="AI49" s="51"/>
      <c r="AJ49" s="56">
        <f>-C49*D49*E49</f>
        <v>-11.115000000000002</v>
      </c>
      <c r="AK49" s="56"/>
      <c r="AL49" s="56"/>
      <c r="AM49" s="56"/>
      <c r="AN49" s="56"/>
      <c r="AO49" s="56"/>
      <c r="AP49" s="51"/>
      <c r="AQ49" s="56"/>
      <c r="AR49" s="56"/>
      <c r="AS49" s="56"/>
      <c r="AT49" s="56"/>
      <c r="AU49" s="56"/>
      <c r="AV49" s="56"/>
      <c r="AW49" s="56"/>
      <c r="AX49" s="56"/>
      <c r="AY49" s="56"/>
      <c r="AZ49" s="56"/>
      <c r="BA49" s="56"/>
      <c r="BB49" s="51"/>
      <c r="BC49" s="81"/>
      <c r="BD49" s="81"/>
      <c r="BE49" s="81"/>
      <c r="BG49" s="51"/>
      <c r="BH49" s="51"/>
      <c r="BJ49" s="81"/>
      <c r="BK49" s="81"/>
    </row>
    <row r="50" spans="1:63" s="68" customFormat="1" ht="15" customHeight="1" x14ac:dyDescent="0.35">
      <c r="A50" s="75"/>
      <c r="B50" s="51"/>
      <c r="C50" s="56"/>
      <c r="D50" s="56"/>
      <c r="E50" s="51"/>
      <c r="F50" s="51"/>
      <c r="G50" s="51"/>
      <c r="H50" s="56"/>
      <c r="I50" s="56"/>
      <c r="J50" s="56"/>
      <c r="K50" s="56"/>
      <c r="L50" s="56"/>
      <c r="M50" s="56"/>
      <c r="N50" s="56"/>
      <c r="O50" s="56"/>
      <c r="P50" s="56"/>
      <c r="Q50" s="51"/>
      <c r="R50" s="51"/>
      <c r="S50" s="51"/>
      <c r="T50" s="56"/>
      <c r="U50" s="56"/>
      <c r="V50" s="56"/>
      <c r="W50" s="56"/>
      <c r="X50" s="51"/>
      <c r="Y50" s="56"/>
      <c r="Z50" s="56"/>
      <c r="AA50" s="56"/>
      <c r="AB50" s="51">
        <f>C50*E50</f>
        <v>0</v>
      </c>
      <c r="AC50" s="56"/>
      <c r="AE50" s="51"/>
      <c r="AF50" s="56"/>
      <c r="AG50" s="56"/>
      <c r="AH50" s="56"/>
      <c r="AI50" s="51"/>
      <c r="AJ50" s="56"/>
      <c r="AK50" s="56"/>
      <c r="AL50" s="56"/>
      <c r="AM50" s="56"/>
      <c r="AN50" s="56"/>
      <c r="AO50" s="56"/>
      <c r="AP50" s="51"/>
      <c r="AQ50" s="56"/>
      <c r="AR50" s="56"/>
      <c r="AS50" s="56"/>
      <c r="AT50" s="56"/>
      <c r="AU50" s="56"/>
      <c r="AV50" s="56"/>
      <c r="AW50" s="56"/>
      <c r="AX50" s="56"/>
      <c r="AY50" s="56"/>
      <c r="AZ50" s="56"/>
      <c r="BA50" s="56"/>
      <c r="BB50" s="51"/>
      <c r="BC50" s="81"/>
      <c r="BD50" s="81"/>
      <c r="BE50" s="81"/>
      <c r="BG50" s="51"/>
      <c r="BH50" s="51"/>
      <c r="BJ50" s="81"/>
      <c r="BK50" s="81"/>
    </row>
    <row r="51" spans="1:63" s="68" customFormat="1" ht="15" customHeight="1" x14ac:dyDescent="0.35">
      <c r="A51" s="75"/>
      <c r="B51" s="53"/>
      <c r="C51" s="51"/>
      <c r="D51" s="51"/>
      <c r="E51" s="51"/>
      <c r="F51" s="51"/>
      <c r="G51" s="51"/>
      <c r="H51" s="56"/>
      <c r="I51" s="56"/>
      <c r="J51" s="56"/>
      <c r="K51" s="56"/>
      <c r="L51" s="56"/>
      <c r="M51" s="56"/>
      <c r="N51" s="56"/>
      <c r="O51" s="56"/>
      <c r="P51" s="56"/>
      <c r="Q51" s="51"/>
      <c r="R51" s="51"/>
      <c r="S51" s="51"/>
      <c r="T51" s="56"/>
      <c r="U51" s="56"/>
      <c r="V51" s="56"/>
      <c r="W51" s="56"/>
      <c r="X51" s="51"/>
      <c r="Y51" s="56"/>
      <c r="Z51" s="56"/>
      <c r="AA51" s="56"/>
      <c r="AB51" s="51"/>
      <c r="AC51" s="56"/>
      <c r="AE51" s="51"/>
      <c r="AF51" s="56"/>
      <c r="AG51" s="56"/>
      <c r="AH51" s="56"/>
      <c r="AI51" s="51"/>
      <c r="AJ51" s="56"/>
      <c r="AK51" s="56"/>
      <c r="AL51" s="56"/>
      <c r="AM51" s="56"/>
      <c r="AN51" s="56"/>
      <c r="AO51" s="56"/>
      <c r="AP51" s="51"/>
      <c r="AQ51" s="56"/>
      <c r="AR51" s="56"/>
      <c r="AS51" s="56"/>
      <c r="AT51" s="56"/>
      <c r="AU51" s="56"/>
      <c r="AV51" s="56"/>
      <c r="AW51" s="56"/>
      <c r="AX51" s="56"/>
      <c r="AY51" s="56"/>
      <c r="AZ51" s="56"/>
      <c r="BA51" s="56"/>
      <c r="BB51" s="51"/>
      <c r="BC51" s="81"/>
      <c r="BD51" s="81"/>
      <c r="BE51" s="81"/>
      <c r="BG51" s="51"/>
      <c r="BH51" s="51"/>
      <c r="BJ51" s="81"/>
      <c r="BK51" s="81"/>
    </row>
    <row r="52" spans="1:63" s="68" customFormat="1" ht="15" customHeight="1" x14ac:dyDescent="0.35">
      <c r="A52" s="75">
        <f>'Popis del_fasada'!A103</f>
        <v>5</v>
      </c>
      <c r="B52" s="53" t="s">
        <v>143</v>
      </c>
      <c r="C52" s="51">
        <v>2.2000000000000002</v>
      </c>
      <c r="D52" s="51">
        <v>1.1000000000000001</v>
      </c>
      <c r="E52" s="51">
        <v>5</v>
      </c>
      <c r="F52" s="51"/>
      <c r="G52" s="51"/>
      <c r="H52" s="56"/>
      <c r="I52" s="56"/>
      <c r="J52" s="56"/>
      <c r="K52" s="56"/>
      <c r="L52" s="56"/>
      <c r="M52" s="56"/>
      <c r="N52" s="56"/>
      <c r="O52" s="56"/>
      <c r="P52" s="56"/>
      <c r="Q52" s="51"/>
      <c r="R52" s="51"/>
      <c r="S52" s="51"/>
      <c r="T52" s="56"/>
      <c r="U52" s="56"/>
      <c r="V52" s="56"/>
      <c r="W52" s="56"/>
      <c r="X52" s="51"/>
      <c r="Y52" s="56"/>
      <c r="Z52" s="56"/>
      <c r="AA52" s="56"/>
      <c r="AB52" s="51"/>
      <c r="AC52" s="56">
        <f>E52</f>
        <v>5</v>
      </c>
      <c r="AE52" s="51"/>
      <c r="AF52" s="56"/>
      <c r="AG52" s="56"/>
      <c r="AH52" s="56"/>
      <c r="AI52" s="51"/>
      <c r="AJ52" s="56"/>
      <c r="AK52" s="56"/>
      <c r="AL52" s="56"/>
      <c r="AM52" s="56"/>
      <c r="AN52" s="56"/>
      <c r="AO52" s="56"/>
      <c r="AP52" s="51"/>
      <c r="AQ52" s="56"/>
      <c r="AR52" s="56"/>
      <c r="AS52" s="56"/>
      <c r="AT52" s="56"/>
      <c r="AU52" s="56"/>
      <c r="AV52" s="56"/>
      <c r="AW52" s="56"/>
      <c r="AX52" s="56"/>
      <c r="AY52" s="56"/>
      <c r="AZ52" s="56"/>
      <c r="BA52" s="56"/>
      <c r="BB52" s="51"/>
      <c r="BC52" s="81"/>
      <c r="BD52" s="81"/>
      <c r="BE52" s="81"/>
      <c r="BG52" s="51"/>
      <c r="BH52" s="51"/>
      <c r="BJ52" s="81"/>
      <c r="BK52" s="81"/>
    </row>
    <row r="53" spans="1:63" s="68" customFormat="1" ht="15" customHeight="1" x14ac:dyDescent="0.35">
      <c r="A53" s="75"/>
      <c r="B53" s="53"/>
      <c r="C53" s="51"/>
      <c r="D53" s="51"/>
      <c r="E53" s="51"/>
      <c r="F53" s="51"/>
      <c r="G53" s="51"/>
      <c r="H53" s="56"/>
      <c r="I53" s="56"/>
      <c r="J53" s="56"/>
      <c r="K53" s="56"/>
      <c r="L53" s="56"/>
      <c r="M53" s="56"/>
      <c r="N53" s="56"/>
      <c r="O53" s="56"/>
      <c r="P53" s="56"/>
      <c r="Q53" s="51"/>
      <c r="R53" s="51"/>
      <c r="S53" s="51"/>
      <c r="T53" s="56"/>
      <c r="U53" s="56"/>
      <c r="V53" s="56"/>
      <c r="W53" s="56"/>
      <c r="X53" s="51"/>
      <c r="Y53" s="56"/>
      <c r="Z53" s="56"/>
      <c r="AA53" s="56"/>
      <c r="AB53" s="51"/>
      <c r="AC53" s="56"/>
      <c r="AE53" s="51"/>
      <c r="AF53" s="56"/>
      <c r="AG53" s="56"/>
      <c r="AH53" s="56"/>
      <c r="AI53" s="51"/>
      <c r="AJ53" s="56"/>
      <c r="AK53" s="56"/>
      <c r="AL53" s="56"/>
      <c r="AM53" s="56"/>
      <c r="AN53" s="56"/>
      <c r="AO53" s="56"/>
      <c r="AP53" s="51"/>
      <c r="AQ53" s="56"/>
      <c r="AR53" s="56"/>
      <c r="AS53" s="56"/>
      <c r="AT53" s="56"/>
      <c r="AU53" s="56"/>
      <c r="AV53" s="56"/>
      <c r="AW53" s="56"/>
      <c r="AX53" s="56"/>
      <c r="AY53" s="56"/>
      <c r="AZ53" s="56"/>
      <c r="BA53" s="56"/>
      <c r="BB53" s="51"/>
      <c r="BC53" s="81"/>
      <c r="BD53" s="81"/>
      <c r="BE53" s="81"/>
      <c r="BG53" s="51"/>
      <c r="BH53" s="51"/>
      <c r="BJ53" s="81"/>
      <c r="BK53" s="81"/>
    </row>
    <row r="54" spans="1:63" s="68" customFormat="1" ht="15" customHeight="1" x14ac:dyDescent="0.35">
      <c r="A54" s="75"/>
      <c r="B54" s="53"/>
      <c r="C54" s="51"/>
      <c r="D54" s="51"/>
      <c r="E54" s="51"/>
      <c r="F54" s="51"/>
      <c r="G54" s="51"/>
      <c r="H54" s="56"/>
      <c r="I54" s="56"/>
      <c r="J54" s="56"/>
      <c r="K54" s="56"/>
      <c r="L54" s="56"/>
      <c r="M54" s="56"/>
      <c r="N54" s="56"/>
      <c r="O54" s="56"/>
      <c r="P54" s="56"/>
      <c r="Q54" s="51"/>
      <c r="R54" s="51"/>
      <c r="S54" s="51"/>
      <c r="T54" s="56"/>
      <c r="U54" s="56"/>
      <c r="V54" s="56"/>
      <c r="W54" s="56"/>
      <c r="X54" s="51"/>
      <c r="Y54" s="56"/>
      <c r="Z54" s="56"/>
      <c r="AA54" s="56"/>
      <c r="AB54" s="51"/>
      <c r="AC54" s="56"/>
      <c r="AE54" s="51"/>
      <c r="AF54" s="56"/>
      <c r="AG54" s="56"/>
      <c r="AH54" s="56"/>
      <c r="AI54" s="51"/>
      <c r="AJ54" s="56"/>
      <c r="AK54" s="56"/>
      <c r="AL54" s="56"/>
      <c r="AM54" s="56"/>
      <c r="AN54" s="56"/>
      <c r="AO54" s="56"/>
      <c r="AP54" s="51"/>
      <c r="AQ54" s="56"/>
      <c r="AR54" s="56"/>
      <c r="AS54" s="56"/>
      <c r="AT54" s="56"/>
      <c r="AU54" s="56"/>
      <c r="AV54" s="56"/>
      <c r="AW54" s="56"/>
      <c r="AX54" s="56"/>
      <c r="AY54" s="56"/>
      <c r="AZ54" s="56"/>
      <c r="BA54" s="56"/>
      <c r="BB54" s="51"/>
      <c r="BC54" s="81"/>
      <c r="BD54" s="81"/>
      <c r="BE54" s="81"/>
      <c r="BG54" s="51"/>
      <c r="BH54" s="51"/>
      <c r="BJ54" s="81"/>
      <c r="BK54" s="81"/>
    </row>
    <row r="55" spans="1:63" s="68" customFormat="1" ht="15" customHeight="1" x14ac:dyDescent="0.35">
      <c r="A55" s="75"/>
      <c r="B55" s="53" t="str">
        <f>'Popis del_fasada'!B116</f>
        <v>TESARSKA DELA</v>
      </c>
      <c r="F55" s="56"/>
      <c r="G55" s="51"/>
      <c r="H55" s="56"/>
      <c r="I55" s="56"/>
      <c r="J55" s="56"/>
      <c r="K55" s="56"/>
      <c r="L55" s="56"/>
      <c r="M55" s="56"/>
      <c r="N55" s="56"/>
      <c r="O55" s="56"/>
      <c r="P55" s="56"/>
      <c r="Q55" s="51"/>
      <c r="R55" s="51"/>
      <c r="S55" s="51"/>
      <c r="T55" s="56"/>
      <c r="U55" s="56"/>
      <c r="V55" s="56"/>
      <c r="W55" s="56"/>
      <c r="X55" s="51"/>
      <c r="Y55" s="56"/>
      <c r="Z55" s="56"/>
      <c r="AA55" s="56"/>
      <c r="AB55" s="51"/>
      <c r="AC55" s="56"/>
      <c r="AE55" s="51"/>
      <c r="AF55" s="56"/>
      <c r="AG55" s="56"/>
      <c r="AH55" s="56"/>
      <c r="AI55" s="51"/>
      <c r="AJ55" s="56"/>
      <c r="AK55" s="56"/>
      <c r="AL55" s="56"/>
      <c r="AM55" s="56"/>
      <c r="AN55" s="56"/>
      <c r="AO55" s="56"/>
      <c r="AP55" s="51"/>
      <c r="AQ55" s="56"/>
      <c r="AR55" s="56"/>
      <c r="AS55" s="56"/>
      <c r="AT55" s="56"/>
      <c r="AU55" s="56"/>
      <c r="AV55" s="56"/>
      <c r="AW55" s="56"/>
      <c r="AX55" s="56"/>
      <c r="AY55" s="56"/>
      <c r="AZ55" s="56"/>
      <c r="BA55" s="56"/>
      <c r="BB55" s="51"/>
      <c r="BC55" s="81"/>
      <c r="BD55" s="81"/>
      <c r="BE55" s="81"/>
      <c r="BG55" s="51"/>
      <c r="BH55" s="51"/>
      <c r="BJ55" s="81"/>
      <c r="BK55" s="81"/>
    </row>
    <row r="56" spans="1:63" s="68" customFormat="1" ht="15" customHeight="1" x14ac:dyDescent="0.35">
      <c r="A56" s="75" t="str">
        <f>'Popis del_fasada'!A118</f>
        <v>1</v>
      </c>
      <c r="B56" s="53" t="s">
        <v>21</v>
      </c>
      <c r="C56" s="81">
        <f>22.72+0.8</f>
        <v>23.52</v>
      </c>
      <c r="D56" s="51">
        <f>14.54-0.8</f>
        <v>13.739999999999998</v>
      </c>
      <c r="E56" s="56"/>
      <c r="F56" s="56"/>
      <c r="G56" s="51"/>
      <c r="H56" s="56"/>
      <c r="I56" s="56"/>
      <c r="J56" s="56"/>
      <c r="K56" s="56"/>
      <c r="L56" s="56"/>
      <c r="M56" s="56"/>
      <c r="N56" s="56"/>
      <c r="O56" s="56"/>
      <c r="P56" s="56"/>
      <c r="Q56" s="51"/>
      <c r="R56" s="51"/>
      <c r="S56" s="51"/>
      <c r="T56" s="56"/>
      <c r="U56" s="56"/>
      <c r="V56" s="56"/>
      <c r="W56" s="56"/>
      <c r="X56" s="51"/>
      <c r="Y56" s="56"/>
      <c r="Z56" s="56"/>
      <c r="AA56" s="56"/>
      <c r="AB56" s="51"/>
      <c r="AC56" s="56"/>
      <c r="AE56" s="51"/>
      <c r="AF56" s="56">
        <f>C56*D56</f>
        <v>323.16479999999996</v>
      </c>
      <c r="AG56" s="56"/>
      <c r="AH56" s="56"/>
      <c r="AI56" s="51"/>
      <c r="AJ56" s="56"/>
      <c r="AK56" s="56"/>
      <c r="AL56" s="56"/>
      <c r="AM56" s="56"/>
      <c r="AN56" s="56"/>
      <c r="AO56" s="56"/>
      <c r="AP56" s="51"/>
      <c r="AQ56" s="56"/>
      <c r="AR56" s="56"/>
      <c r="AS56" s="56"/>
      <c r="AT56" s="56"/>
      <c r="AU56" s="56"/>
      <c r="AV56" s="56"/>
      <c r="AW56" s="56"/>
      <c r="AX56" s="56"/>
      <c r="AY56" s="56"/>
      <c r="AZ56" s="56"/>
      <c r="BA56" s="56"/>
      <c r="BB56" s="51"/>
      <c r="BC56" s="81"/>
      <c r="BD56" s="81"/>
      <c r="BE56" s="81"/>
      <c r="BG56" s="51"/>
      <c r="BH56" s="51"/>
      <c r="BJ56" s="81"/>
      <c r="BK56" s="81"/>
    </row>
    <row r="57" spans="1:63" s="68" customFormat="1" ht="15" customHeight="1" x14ac:dyDescent="0.35">
      <c r="A57" s="75">
        <f>'Popis del_fasada'!A120</f>
        <v>2</v>
      </c>
      <c r="B57" s="53" t="s">
        <v>33</v>
      </c>
      <c r="C57" s="56">
        <f>3.2+1.5+1.5</f>
        <v>6.2</v>
      </c>
      <c r="D57" s="56"/>
      <c r="E57" s="56"/>
      <c r="F57" s="56"/>
      <c r="G57" s="51"/>
      <c r="H57" s="56"/>
      <c r="I57" s="56"/>
      <c r="J57" s="56"/>
      <c r="K57" s="56"/>
      <c r="L57" s="56"/>
      <c r="M57" s="56"/>
      <c r="N57" s="56"/>
      <c r="O57" s="56"/>
      <c r="P57" s="56"/>
      <c r="Q57" s="51"/>
      <c r="R57" s="51"/>
      <c r="S57" s="51"/>
      <c r="T57" s="56"/>
      <c r="U57" s="56"/>
      <c r="V57" s="56"/>
      <c r="W57" s="56"/>
      <c r="X57" s="51"/>
      <c r="Y57" s="56"/>
      <c r="Z57" s="56"/>
      <c r="AA57" s="56"/>
      <c r="AB57" s="51"/>
      <c r="AC57" s="56"/>
      <c r="AE57" s="51"/>
      <c r="AF57" s="56"/>
      <c r="AG57" s="56">
        <f>C57</f>
        <v>6.2</v>
      </c>
      <c r="AH57" s="56"/>
      <c r="AI57" s="51"/>
      <c r="AJ57" s="56"/>
      <c r="AK57" s="56"/>
      <c r="AL57" s="56"/>
      <c r="AM57" s="56"/>
      <c r="AN57" s="56"/>
      <c r="AO57" s="56"/>
      <c r="AP57" s="51"/>
      <c r="AQ57" s="56"/>
      <c r="AR57" s="56"/>
      <c r="AS57" s="56"/>
      <c r="AT57" s="56"/>
      <c r="AU57" s="56"/>
      <c r="AV57" s="56"/>
      <c r="AW57" s="56"/>
      <c r="AX57" s="56"/>
      <c r="AY57" s="56"/>
      <c r="AZ57" s="56"/>
      <c r="BA57" s="56"/>
      <c r="BB57" s="51"/>
      <c r="BC57" s="81"/>
      <c r="BD57" s="81"/>
      <c r="BE57" s="81"/>
      <c r="BG57" s="51"/>
      <c r="BH57" s="51"/>
      <c r="BJ57" s="81"/>
      <c r="BK57" s="81"/>
    </row>
    <row r="58" spans="1:63" s="68" customFormat="1" ht="15" customHeight="1" x14ac:dyDescent="0.35">
      <c r="A58" s="75">
        <f>'Popis del_fasada'!A122</f>
        <v>3</v>
      </c>
      <c r="B58" s="53" t="s">
        <v>78</v>
      </c>
      <c r="G58" s="51"/>
      <c r="H58" s="56"/>
      <c r="I58" s="56"/>
      <c r="J58" s="56"/>
      <c r="K58" s="56"/>
      <c r="L58" s="56"/>
      <c r="M58" s="56"/>
      <c r="N58" s="56"/>
      <c r="O58" s="56"/>
      <c r="P58" s="56"/>
      <c r="Q58" s="51"/>
      <c r="R58" s="51"/>
      <c r="S58" s="51"/>
      <c r="T58" s="56"/>
      <c r="U58" s="56"/>
      <c r="V58" s="56"/>
      <c r="W58" s="56"/>
      <c r="X58" s="51"/>
      <c r="Y58" s="56"/>
      <c r="Z58" s="56"/>
      <c r="AA58" s="56"/>
      <c r="AB58" s="51"/>
      <c r="AC58" s="56"/>
      <c r="AE58" s="51"/>
      <c r="AF58" s="56"/>
      <c r="AG58" s="56"/>
      <c r="AH58" s="56"/>
      <c r="AI58" s="51"/>
      <c r="AJ58" s="56"/>
      <c r="AK58" s="56"/>
      <c r="AL58" s="56"/>
      <c r="AM58" s="56"/>
      <c r="AN58" s="56"/>
      <c r="AO58" s="56"/>
      <c r="AP58" s="51"/>
      <c r="AQ58" s="56"/>
      <c r="AR58" s="56"/>
      <c r="AS58" s="56"/>
      <c r="AT58" s="56"/>
      <c r="AU58" s="56"/>
      <c r="AV58" s="56"/>
      <c r="AW58" s="56"/>
      <c r="AX58" s="56"/>
      <c r="AY58" s="56"/>
      <c r="AZ58" s="56"/>
      <c r="BA58" s="56"/>
      <c r="BB58" s="51"/>
      <c r="BC58" s="81"/>
      <c r="BD58" s="81"/>
      <c r="BE58" s="81"/>
      <c r="BG58" s="51"/>
      <c r="BH58" s="51"/>
      <c r="BJ58" s="81"/>
      <c r="BK58" s="81"/>
    </row>
    <row r="59" spans="1:63" s="68" customFormat="1" ht="15" customHeight="1" x14ac:dyDescent="0.35">
      <c r="A59" s="75"/>
      <c r="B59" s="53" t="s">
        <v>157</v>
      </c>
      <c r="C59" s="51">
        <v>3.6</v>
      </c>
      <c r="D59" s="51">
        <v>1.4</v>
      </c>
      <c r="E59" s="51"/>
      <c r="F59" s="51">
        <v>5</v>
      </c>
      <c r="G59" s="51"/>
      <c r="H59" s="56"/>
      <c r="I59" s="56"/>
      <c r="J59" s="56"/>
      <c r="K59" s="56"/>
      <c r="L59" s="56"/>
      <c r="M59" s="56"/>
      <c r="N59" s="56"/>
      <c r="O59" s="56"/>
      <c r="P59" s="56"/>
      <c r="Q59" s="51"/>
      <c r="R59" s="51"/>
      <c r="S59" s="51"/>
      <c r="T59" s="56"/>
      <c r="U59" s="56"/>
      <c r="V59" s="56"/>
      <c r="W59" s="56"/>
      <c r="X59" s="51"/>
      <c r="Y59" s="56"/>
      <c r="Z59" s="56"/>
      <c r="AA59" s="56"/>
      <c r="AB59" s="51"/>
      <c r="AC59" s="56"/>
      <c r="AE59" s="51"/>
      <c r="AF59" s="56"/>
      <c r="AG59" s="56"/>
      <c r="AH59" s="56">
        <f>C59*D59*F59</f>
        <v>25.2</v>
      </c>
      <c r="AI59" s="51"/>
      <c r="AJ59" s="56"/>
      <c r="AK59" s="56"/>
      <c r="AL59" s="56"/>
      <c r="AM59" s="56"/>
      <c r="AN59" s="56"/>
      <c r="AO59" s="56"/>
      <c r="AP59" s="51"/>
      <c r="AQ59" s="56"/>
      <c r="AR59" s="56"/>
      <c r="AS59" s="56"/>
      <c r="AT59" s="56"/>
      <c r="AU59" s="56"/>
      <c r="AV59" s="56"/>
      <c r="AW59" s="56"/>
      <c r="AX59" s="56"/>
      <c r="AY59" s="56"/>
      <c r="AZ59" s="56"/>
      <c r="BA59" s="56"/>
      <c r="BB59" s="51"/>
      <c r="BC59" s="81"/>
      <c r="BD59" s="81"/>
      <c r="BE59" s="81"/>
      <c r="BG59" s="51"/>
      <c r="BH59" s="51"/>
      <c r="BJ59" s="81"/>
      <c r="BK59" s="81"/>
    </row>
    <row r="60" spans="1:63" s="68" customFormat="1" ht="15" customHeight="1" x14ac:dyDescent="0.35">
      <c r="A60" s="75"/>
      <c r="B60" s="53" t="s">
        <v>156</v>
      </c>
      <c r="C60" s="51">
        <v>1.5</v>
      </c>
      <c r="D60" s="51">
        <v>2.7</v>
      </c>
      <c r="E60" s="51"/>
      <c r="F60" s="51"/>
      <c r="G60" s="51"/>
      <c r="H60" s="56"/>
      <c r="I60" s="56"/>
      <c r="J60" s="56"/>
      <c r="K60" s="56"/>
      <c r="L60" s="56"/>
      <c r="M60" s="56"/>
      <c r="N60" s="56"/>
      <c r="O60" s="56"/>
      <c r="P60" s="56"/>
      <c r="Q60" s="51"/>
      <c r="R60" s="51"/>
      <c r="S60" s="51"/>
      <c r="T60" s="56"/>
      <c r="U60" s="56"/>
      <c r="V60" s="56"/>
      <c r="W60" s="56"/>
      <c r="X60" s="51"/>
      <c r="Y60" s="56"/>
      <c r="Z60" s="56"/>
      <c r="AA60" s="56"/>
      <c r="AB60" s="51"/>
      <c r="AC60" s="56"/>
      <c r="AE60" s="51"/>
      <c r="AF60" s="56"/>
      <c r="AG60" s="56"/>
      <c r="AH60" s="56">
        <f>C60*D60</f>
        <v>4.0500000000000007</v>
      </c>
      <c r="AI60" s="51"/>
      <c r="AJ60" s="56"/>
      <c r="AK60" s="56"/>
      <c r="AL60" s="56"/>
      <c r="AM60" s="56"/>
      <c r="AN60" s="56"/>
      <c r="AO60" s="56"/>
      <c r="AP60" s="51"/>
      <c r="AQ60" s="56"/>
      <c r="AR60" s="56"/>
      <c r="AS60" s="56"/>
      <c r="AT60" s="56"/>
      <c r="AU60" s="56"/>
      <c r="AV60" s="56"/>
      <c r="AW60" s="56"/>
      <c r="AX60" s="56"/>
      <c r="AY60" s="56"/>
      <c r="AZ60" s="56"/>
      <c r="BA60" s="56"/>
      <c r="BB60" s="51"/>
      <c r="BC60" s="81"/>
      <c r="BD60" s="81"/>
      <c r="BE60" s="81"/>
      <c r="BG60" s="51"/>
      <c r="BH60" s="51"/>
      <c r="BJ60" s="81"/>
      <c r="BK60" s="81"/>
    </row>
    <row r="61" spans="1:63" s="68" customFormat="1" ht="15" customHeight="1" x14ac:dyDescent="0.35">
      <c r="A61" s="75"/>
      <c r="B61" s="53"/>
      <c r="C61" s="51"/>
      <c r="D61" s="51"/>
      <c r="E61" s="51"/>
      <c r="F61" s="51"/>
      <c r="G61" s="51"/>
      <c r="H61" s="56"/>
      <c r="I61" s="56"/>
      <c r="J61" s="56"/>
      <c r="K61" s="56"/>
      <c r="L61" s="56"/>
      <c r="M61" s="56"/>
      <c r="N61" s="56"/>
      <c r="O61" s="56"/>
      <c r="P61" s="56"/>
      <c r="Q61" s="51"/>
      <c r="R61" s="51"/>
      <c r="S61" s="51"/>
      <c r="T61" s="56"/>
      <c r="U61" s="56"/>
      <c r="V61" s="56"/>
      <c r="W61" s="56"/>
      <c r="X61" s="51"/>
      <c r="Y61" s="56"/>
      <c r="Z61" s="56"/>
      <c r="AA61" s="56"/>
      <c r="AB61" s="51"/>
      <c r="AC61" s="56"/>
      <c r="AE61" s="51"/>
      <c r="AF61" s="56"/>
      <c r="AG61" s="56"/>
      <c r="AH61" s="56"/>
      <c r="AI61" s="51"/>
      <c r="AJ61" s="56"/>
      <c r="AK61" s="56"/>
      <c r="AL61" s="56"/>
      <c r="AM61" s="56"/>
      <c r="AN61" s="56"/>
      <c r="AO61" s="56"/>
      <c r="AP61" s="51"/>
      <c r="AQ61" s="56"/>
      <c r="AR61" s="56"/>
      <c r="AS61" s="56"/>
      <c r="AT61" s="56"/>
      <c r="AU61" s="56"/>
      <c r="AV61" s="56"/>
      <c r="AW61" s="56"/>
      <c r="AX61" s="56"/>
      <c r="AY61" s="56"/>
      <c r="AZ61" s="56"/>
      <c r="BA61" s="56"/>
      <c r="BB61" s="51"/>
      <c r="BC61" s="81"/>
      <c r="BD61" s="81"/>
      <c r="BE61" s="81"/>
      <c r="BG61" s="51"/>
      <c r="BH61" s="51"/>
      <c r="BJ61" s="81"/>
      <c r="BK61" s="81"/>
    </row>
    <row r="62" spans="1:63" s="68" customFormat="1" ht="15" customHeight="1" x14ac:dyDescent="0.35">
      <c r="A62" s="75"/>
      <c r="B62" s="53" t="str">
        <f>'Popis del_fasada'!B126</f>
        <v>FASADERSKA DELA</v>
      </c>
      <c r="C62" s="56"/>
      <c r="D62" s="56"/>
      <c r="E62" s="56"/>
      <c r="F62" s="56"/>
      <c r="G62" s="51"/>
      <c r="H62" s="56"/>
      <c r="I62" s="56"/>
      <c r="J62" s="56"/>
      <c r="K62" s="56"/>
      <c r="L62" s="56"/>
      <c r="M62" s="56"/>
      <c r="N62" s="56"/>
      <c r="O62" s="56"/>
      <c r="P62" s="56"/>
      <c r="Q62" s="51"/>
      <c r="R62" s="51"/>
      <c r="S62" s="51"/>
      <c r="T62" s="56"/>
      <c r="U62" s="56"/>
      <c r="V62" s="56"/>
      <c r="W62" s="56"/>
      <c r="X62" s="51"/>
      <c r="Y62" s="56"/>
      <c r="Z62" s="56"/>
      <c r="AA62" s="56"/>
      <c r="AB62" s="51"/>
      <c r="AC62" s="56"/>
      <c r="AE62" s="51"/>
      <c r="AF62" s="56"/>
      <c r="AG62" s="56"/>
      <c r="AH62" s="56"/>
      <c r="AI62" s="51"/>
      <c r="AJ62" s="56"/>
      <c r="AK62" s="56"/>
      <c r="AL62" s="56"/>
      <c r="AM62" s="56"/>
      <c r="AN62" s="56"/>
      <c r="AO62" s="56"/>
      <c r="AP62" s="51"/>
      <c r="AQ62" s="56"/>
      <c r="AR62" s="56"/>
      <c r="AS62" s="56"/>
      <c r="AT62" s="56"/>
      <c r="AU62" s="56"/>
      <c r="AV62" s="56"/>
      <c r="AW62" s="56"/>
      <c r="AX62" s="56"/>
      <c r="AY62" s="56"/>
      <c r="AZ62" s="56"/>
      <c r="BA62" s="56"/>
      <c r="BB62" s="51"/>
      <c r="BC62" s="81"/>
      <c r="BD62" s="81"/>
      <c r="BE62" s="81"/>
      <c r="BG62" s="51"/>
      <c r="BH62" s="51"/>
      <c r="BJ62" s="81"/>
      <c r="BK62" s="81"/>
    </row>
    <row r="63" spans="1:63" s="68" customFormat="1" ht="15" customHeight="1" x14ac:dyDescent="0.35">
      <c r="A63" s="75" t="str">
        <f>'Popis del_fasada'!A131</f>
        <v>1</v>
      </c>
      <c r="B63" s="53" t="s">
        <v>152</v>
      </c>
      <c r="C63" s="51">
        <v>22.72</v>
      </c>
      <c r="D63" s="51">
        <f>0.5+5*0.14+14.24</f>
        <v>15.440000000000001</v>
      </c>
      <c r="E63" s="56"/>
      <c r="F63" s="56"/>
      <c r="G63" s="51"/>
      <c r="H63" s="56"/>
      <c r="I63" s="56"/>
      <c r="J63" s="56"/>
      <c r="K63" s="56"/>
      <c r="L63" s="56"/>
      <c r="M63" s="56"/>
      <c r="N63" s="56"/>
      <c r="O63" s="56"/>
      <c r="P63" s="56"/>
      <c r="Q63" s="51"/>
      <c r="R63" s="51"/>
      <c r="S63" s="51"/>
      <c r="T63" s="56"/>
      <c r="U63" s="56"/>
      <c r="V63" s="56"/>
      <c r="W63" s="56"/>
      <c r="X63" s="51"/>
      <c r="Y63" s="56"/>
      <c r="Z63" s="56"/>
      <c r="AA63" s="56"/>
      <c r="AB63" s="51"/>
      <c r="AC63" s="56"/>
      <c r="AE63" s="51"/>
      <c r="AF63" s="56"/>
      <c r="AG63" s="56"/>
      <c r="AH63" s="56"/>
      <c r="AI63" s="51"/>
      <c r="AJ63" s="56">
        <f>C63*D63</f>
        <v>350.79680000000002</v>
      </c>
      <c r="AK63" s="56"/>
      <c r="AL63" s="56"/>
      <c r="AM63" s="56"/>
      <c r="AN63" s="56"/>
      <c r="AO63" s="56"/>
      <c r="AP63" s="51"/>
      <c r="AQ63" s="56"/>
      <c r="AR63" s="56"/>
      <c r="AS63" s="56"/>
      <c r="AT63" s="56"/>
      <c r="AU63" s="56"/>
      <c r="AV63" s="56"/>
      <c r="AW63" s="56"/>
      <c r="AX63" s="56"/>
      <c r="AY63" s="56"/>
      <c r="AZ63" s="56"/>
      <c r="BA63" s="56"/>
      <c r="BB63" s="51"/>
      <c r="BC63" s="81"/>
      <c r="BD63" s="81"/>
      <c r="BE63" s="81"/>
      <c r="BG63" s="51"/>
      <c r="BH63" s="51"/>
      <c r="BJ63" s="81"/>
      <c r="BK63" s="81"/>
    </row>
    <row r="64" spans="1:63" s="68" customFormat="1" ht="15" customHeight="1" x14ac:dyDescent="0.35">
      <c r="A64" s="75" t="str">
        <f>'Popis del_fasada'!A133</f>
        <v>2</v>
      </c>
      <c r="B64" s="53" t="s">
        <v>153</v>
      </c>
      <c r="C64" s="51">
        <v>22.72</v>
      </c>
      <c r="D64" s="51">
        <v>1.2</v>
      </c>
      <c r="E64" s="56"/>
      <c r="F64" s="56"/>
      <c r="G64" s="51"/>
      <c r="H64" s="56"/>
      <c r="I64" s="56"/>
      <c r="J64" s="56"/>
      <c r="K64" s="56"/>
      <c r="L64" s="56"/>
      <c r="M64" s="56"/>
      <c r="N64" s="56"/>
      <c r="O64" s="56"/>
      <c r="P64" s="56"/>
      <c r="Q64" s="51"/>
      <c r="R64" s="51"/>
      <c r="S64" s="51"/>
      <c r="T64" s="56"/>
      <c r="U64" s="56"/>
      <c r="V64" s="56"/>
      <c r="W64" s="56"/>
      <c r="X64" s="51"/>
      <c r="Y64" s="56"/>
      <c r="Z64" s="56"/>
      <c r="AA64" s="56"/>
      <c r="AB64" s="51"/>
      <c r="AC64" s="56"/>
      <c r="AE64" s="51"/>
      <c r="AF64" s="56"/>
      <c r="AG64" s="56"/>
      <c r="AH64" s="56"/>
      <c r="AI64" s="51"/>
      <c r="AJ64" s="56"/>
      <c r="AK64" s="56">
        <f>C64*D64</f>
        <v>27.263999999999999</v>
      </c>
      <c r="AL64" s="56"/>
      <c r="AM64" s="56"/>
      <c r="AN64" s="56"/>
      <c r="AO64" s="56"/>
      <c r="AP64" s="51"/>
      <c r="AQ64" s="56"/>
      <c r="AR64" s="56"/>
      <c r="AS64" s="56"/>
      <c r="AT64" s="56"/>
      <c r="AU64" s="56"/>
      <c r="AV64" s="56"/>
      <c r="AW64" s="56"/>
      <c r="AX64" s="56"/>
      <c r="AY64" s="56"/>
      <c r="AZ64" s="56"/>
      <c r="BA64" s="56"/>
      <c r="BB64" s="51"/>
      <c r="BC64" s="81"/>
      <c r="BD64" s="81"/>
      <c r="BE64" s="81"/>
      <c r="BG64" s="51"/>
      <c r="BH64" s="51"/>
      <c r="BJ64" s="81"/>
      <c r="BK64" s="81"/>
    </row>
    <row r="65" spans="1:63" s="68" customFormat="1" ht="15" customHeight="1" x14ac:dyDescent="0.35">
      <c r="A65" s="75" t="str">
        <f>'Popis del_fasada'!A135</f>
        <v>3</v>
      </c>
      <c r="B65" s="53" t="s">
        <v>154</v>
      </c>
      <c r="C65" s="51"/>
      <c r="D65" s="51"/>
      <c r="E65" s="56"/>
      <c r="F65" s="56"/>
      <c r="G65" s="51"/>
      <c r="H65" s="56"/>
      <c r="I65" s="56"/>
      <c r="J65" s="56"/>
      <c r="K65" s="56"/>
      <c r="L65" s="56"/>
      <c r="M65" s="56"/>
      <c r="N65" s="56"/>
      <c r="O65" s="56"/>
      <c r="P65" s="56"/>
      <c r="Q65" s="51"/>
      <c r="R65" s="51"/>
      <c r="S65" s="51"/>
      <c r="T65" s="56"/>
      <c r="U65" s="56"/>
      <c r="V65" s="56"/>
      <c r="W65" s="56"/>
      <c r="X65" s="51"/>
      <c r="Y65" s="56"/>
      <c r="Z65" s="56"/>
      <c r="AA65" s="56"/>
      <c r="AB65" s="51"/>
      <c r="AC65" s="56"/>
      <c r="AE65" s="51"/>
      <c r="AF65" s="56"/>
      <c r="AG65" s="56"/>
      <c r="AH65" s="56"/>
      <c r="AI65" s="51"/>
      <c r="AJ65" s="56"/>
      <c r="AK65" s="56"/>
      <c r="AL65" s="56"/>
      <c r="AM65" s="56"/>
      <c r="AN65" s="56"/>
      <c r="AO65" s="56"/>
      <c r="AP65" s="51"/>
      <c r="AQ65" s="56"/>
      <c r="AR65" s="56"/>
      <c r="AS65" s="56"/>
      <c r="AT65" s="56"/>
      <c r="AU65" s="56"/>
      <c r="AV65" s="56"/>
      <c r="AW65" s="56"/>
      <c r="AX65" s="56"/>
      <c r="AY65" s="56"/>
      <c r="AZ65" s="56"/>
      <c r="BA65" s="56"/>
      <c r="BB65" s="51"/>
      <c r="BC65" s="81"/>
      <c r="BD65" s="81"/>
      <c r="BE65" s="81"/>
      <c r="BG65" s="51"/>
      <c r="BH65" s="51"/>
      <c r="BJ65" s="81"/>
      <c r="BK65" s="81"/>
    </row>
    <row r="66" spans="1:63" s="68" customFormat="1" ht="15" customHeight="1" x14ac:dyDescent="0.45">
      <c r="A66" s="75"/>
      <c r="B66" s="51" t="s">
        <v>244</v>
      </c>
      <c r="C66" s="56">
        <v>2.2799999999999998</v>
      </c>
      <c r="D66" s="56">
        <v>1.65</v>
      </c>
      <c r="E66" s="51">
        <f>24</f>
        <v>24</v>
      </c>
      <c r="F66" s="56">
        <f>0.35-0.2</f>
        <v>0.14999999999999997</v>
      </c>
      <c r="G66" s="51"/>
      <c r="H66" s="56"/>
      <c r="I66" s="56"/>
      <c r="J66" s="56"/>
      <c r="K66" s="56"/>
      <c r="L66" s="56"/>
      <c r="M66" s="56"/>
      <c r="N66" s="56"/>
      <c r="O66" s="56"/>
      <c r="P66" s="56"/>
      <c r="Q66" s="51"/>
      <c r="R66" s="51"/>
      <c r="S66" s="51"/>
      <c r="T66" s="56"/>
      <c r="U66" s="56"/>
      <c r="V66" s="56"/>
      <c r="W66" s="56"/>
      <c r="X66" s="51"/>
      <c r="Y66" s="56"/>
      <c r="Z66" s="56"/>
      <c r="AA66" s="56"/>
      <c r="AB66" s="51"/>
      <c r="AC66" s="56"/>
      <c r="AE66" s="51"/>
      <c r="AF66" s="56"/>
      <c r="AG66" s="56"/>
      <c r="AH66" s="56"/>
      <c r="AI66" s="51"/>
      <c r="AJ66" s="56"/>
      <c r="AK66" s="56"/>
      <c r="AL66" s="56">
        <f>(C66+2*D66)*E66*F66</f>
        <v>20.087999999999997</v>
      </c>
      <c r="AM66" s="56"/>
      <c r="AN66" s="56"/>
      <c r="AO66" s="56"/>
      <c r="AP66" s="51"/>
      <c r="AQ66" s="56"/>
      <c r="AR66" s="56"/>
      <c r="AS66" s="56"/>
      <c r="AT66" s="56"/>
      <c r="AU66" s="56"/>
      <c r="AV66" s="56"/>
      <c r="AW66" s="56"/>
      <c r="AX66" s="56"/>
      <c r="AY66" s="56"/>
      <c r="AZ66" s="56"/>
      <c r="BA66" s="56"/>
      <c r="BB66" s="51"/>
      <c r="BC66" s="81"/>
      <c r="BD66" s="81"/>
      <c r="BE66" s="81"/>
      <c r="BG66" s="51"/>
      <c r="BH66" s="51"/>
      <c r="BJ66" s="81"/>
      <c r="BK66" s="81"/>
    </row>
    <row r="67" spans="1:63" s="68" customFormat="1" ht="15" customHeight="1" x14ac:dyDescent="0.45">
      <c r="A67" s="75"/>
      <c r="B67" s="51" t="s">
        <v>245</v>
      </c>
      <c r="C67" s="56">
        <v>1.86</v>
      </c>
      <c r="D67" s="56">
        <v>1.65</v>
      </c>
      <c r="E67" s="51">
        <v>5</v>
      </c>
      <c r="F67" s="56">
        <f t="shared" ref="F67:F69" si="0">0.35-0.2</f>
        <v>0.14999999999999997</v>
      </c>
      <c r="G67" s="51"/>
      <c r="H67" s="56"/>
      <c r="I67" s="56"/>
      <c r="J67" s="56"/>
      <c r="K67" s="56"/>
      <c r="L67" s="56"/>
      <c r="M67" s="56"/>
      <c r="N67" s="56"/>
      <c r="O67" s="56"/>
      <c r="P67" s="56"/>
      <c r="Q67" s="51"/>
      <c r="R67" s="51"/>
      <c r="S67" s="51"/>
      <c r="T67" s="56"/>
      <c r="U67" s="56"/>
      <c r="V67" s="56"/>
      <c r="W67" s="56"/>
      <c r="X67" s="51"/>
      <c r="Y67" s="56"/>
      <c r="Z67" s="56"/>
      <c r="AA67" s="56"/>
      <c r="AB67" s="51"/>
      <c r="AC67" s="56"/>
      <c r="AE67" s="51"/>
      <c r="AF67" s="56"/>
      <c r="AG67" s="56"/>
      <c r="AH67" s="56"/>
      <c r="AI67" s="51"/>
      <c r="AJ67" s="56"/>
      <c r="AK67" s="56"/>
      <c r="AL67" s="56">
        <f>(C67+2*D67)*E67*F67</f>
        <v>3.8699999999999992</v>
      </c>
      <c r="AM67" s="56"/>
      <c r="AN67" s="56"/>
      <c r="AO67" s="56"/>
      <c r="AP67" s="51"/>
      <c r="AQ67" s="56"/>
      <c r="AR67" s="56"/>
      <c r="AS67" s="56"/>
      <c r="AT67" s="56"/>
      <c r="AU67" s="56"/>
      <c r="AV67" s="56"/>
      <c r="AW67" s="56"/>
      <c r="AX67" s="56"/>
      <c r="AY67" s="56"/>
      <c r="AZ67" s="56"/>
      <c r="BA67" s="56"/>
      <c r="BB67" s="51"/>
      <c r="BC67" s="81"/>
      <c r="BD67" s="81"/>
      <c r="BE67" s="81"/>
      <c r="BG67" s="51"/>
      <c r="BH67" s="51"/>
      <c r="BJ67" s="81"/>
      <c r="BK67" s="81"/>
    </row>
    <row r="68" spans="1:63" s="68" customFormat="1" ht="15" customHeight="1" x14ac:dyDescent="0.45">
      <c r="A68" s="75"/>
      <c r="B68" s="51" t="s">
        <v>246</v>
      </c>
      <c r="C68" s="56">
        <v>3.45</v>
      </c>
      <c r="D68" s="56">
        <v>0.4</v>
      </c>
      <c r="E68" s="51">
        <v>6</v>
      </c>
      <c r="F68" s="56">
        <f t="shared" si="0"/>
        <v>0.14999999999999997</v>
      </c>
      <c r="G68" s="51"/>
      <c r="H68" s="56"/>
      <c r="I68" s="56"/>
      <c r="J68" s="56"/>
      <c r="K68" s="56"/>
      <c r="L68" s="56"/>
      <c r="M68" s="56"/>
      <c r="N68" s="56"/>
      <c r="O68" s="56"/>
      <c r="P68" s="56"/>
      <c r="Q68" s="51"/>
      <c r="R68" s="51"/>
      <c r="S68" s="51"/>
      <c r="T68" s="56"/>
      <c r="U68" s="56"/>
      <c r="V68" s="56"/>
      <c r="W68" s="56"/>
      <c r="X68" s="51"/>
      <c r="Y68" s="56"/>
      <c r="Z68" s="56"/>
      <c r="AA68" s="56"/>
      <c r="AB68" s="51"/>
      <c r="AC68" s="56"/>
      <c r="AE68" s="51"/>
      <c r="AF68" s="56"/>
      <c r="AG68" s="56"/>
      <c r="AH68" s="56"/>
      <c r="AI68" s="51"/>
      <c r="AJ68" s="56"/>
      <c r="AK68" s="56"/>
      <c r="AL68" s="56">
        <f>(C68+2*D68)*E68*F68</f>
        <v>3.8249999999999993</v>
      </c>
      <c r="AM68" s="56"/>
      <c r="AN68" s="56"/>
      <c r="AO68" s="56"/>
      <c r="AP68" s="51"/>
      <c r="AQ68" s="56"/>
      <c r="AR68" s="56"/>
      <c r="AS68" s="56"/>
      <c r="AT68" s="56"/>
      <c r="AU68" s="56"/>
      <c r="AV68" s="56"/>
      <c r="AW68" s="56"/>
      <c r="AX68" s="56"/>
      <c r="AY68" s="56"/>
      <c r="AZ68" s="56"/>
      <c r="BA68" s="56"/>
      <c r="BB68" s="51"/>
      <c r="BC68" s="81"/>
      <c r="BD68" s="81"/>
      <c r="BE68" s="81"/>
      <c r="BG68" s="51"/>
      <c r="BH68" s="51"/>
      <c r="BJ68" s="81"/>
      <c r="BK68" s="81"/>
    </row>
    <row r="69" spans="1:63" s="68" customFormat="1" ht="15" customHeight="1" x14ac:dyDescent="0.45">
      <c r="A69" s="75"/>
      <c r="B69" s="51" t="s">
        <v>247</v>
      </c>
      <c r="C69" s="56">
        <v>0.9</v>
      </c>
      <c r="D69" s="56">
        <v>2.4700000000000002</v>
      </c>
      <c r="E69" s="51">
        <v>5</v>
      </c>
      <c r="F69" s="56">
        <f t="shared" si="0"/>
        <v>0.14999999999999997</v>
      </c>
      <c r="G69" s="51"/>
      <c r="H69" s="56"/>
      <c r="I69" s="56"/>
      <c r="J69" s="56"/>
      <c r="K69" s="56"/>
      <c r="L69" s="56"/>
      <c r="M69" s="56"/>
      <c r="N69" s="56"/>
      <c r="O69" s="56"/>
      <c r="P69" s="56"/>
      <c r="Q69" s="51"/>
      <c r="R69" s="51"/>
      <c r="S69" s="51"/>
      <c r="T69" s="56"/>
      <c r="U69" s="56"/>
      <c r="V69" s="56"/>
      <c r="W69" s="56"/>
      <c r="X69" s="51"/>
      <c r="Y69" s="56"/>
      <c r="Z69" s="56"/>
      <c r="AA69" s="56"/>
      <c r="AB69" s="51"/>
      <c r="AC69" s="56"/>
      <c r="AE69" s="51"/>
      <c r="AF69" s="56"/>
      <c r="AG69" s="56"/>
      <c r="AH69" s="56"/>
      <c r="AI69" s="51"/>
      <c r="AJ69" s="56"/>
      <c r="AK69" s="56"/>
      <c r="AL69" s="56">
        <f>(C69+2*D69)*E69*F69</f>
        <v>4.38</v>
      </c>
      <c r="AM69" s="56"/>
      <c r="AN69" s="56"/>
      <c r="AO69" s="56"/>
      <c r="AP69" s="51"/>
      <c r="AQ69" s="56"/>
      <c r="AR69" s="56"/>
      <c r="AS69" s="56"/>
      <c r="AT69" s="56"/>
      <c r="AU69" s="56"/>
      <c r="AV69" s="56"/>
      <c r="AW69" s="56"/>
      <c r="AX69" s="56"/>
      <c r="AY69" s="56"/>
      <c r="AZ69" s="56"/>
      <c r="BA69" s="56"/>
      <c r="BB69" s="51"/>
      <c r="BC69" s="81"/>
      <c r="BD69" s="81"/>
      <c r="BE69" s="81"/>
      <c r="BG69" s="51"/>
      <c r="BH69" s="51"/>
      <c r="BJ69" s="81"/>
      <c r="BK69" s="81"/>
    </row>
    <row r="70" spans="1:63" s="68" customFormat="1" ht="15" customHeight="1" x14ac:dyDescent="0.35">
      <c r="A70" s="75">
        <f>'Popis del_fasada'!A137</f>
        <v>4</v>
      </c>
      <c r="B70" s="53" t="s">
        <v>59</v>
      </c>
      <c r="C70" s="51">
        <v>22.72</v>
      </c>
      <c r="D70" s="51">
        <f>0.5+5*0.14+14.24</f>
        <v>15.440000000000001</v>
      </c>
      <c r="E70" s="51"/>
      <c r="F70" s="56"/>
      <c r="G70" s="51"/>
      <c r="H70" s="56"/>
      <c r="I70" s="56"/>
      <c r="J70" s="56"/>
      <c r="K70" s="56"/>
      <c r="L70" s="56"/>
      <c r="M70" s="56"/>
      <c r="N70" s="56"/>
      <c r="O70" s="56"/>
      <c r="P70" s="56"/>
      <c r="Q70" s="51"/>
      <c r="R70" s="51"/>
      <c r="S70" s="51"/>
      <c r="T70" s="56"/>
      <c r="U70" s="56"/>
      <c r="V70" s="56"/>
      <c r="W70" s="56"/>
      <c r="X70" s="51"/>
      <c r="Y70" s="56"/>
      <c r="Z70" s="56"/>
      <c r="AA70" s="56"/>
      <c r="AB70" s="51"/>
      <c r="AC70" s="56"/>
      <c r="AE70" s="51"/>
      <c r="AF70" s="56"/>
      <c r="AG70" s="56"/>
      <c r="AH70" s="56"/>
      <c r="AI70" s="51"/>
      <c r="AJ70" s="56"/>
      <c r="AK70" s="56"/>
      <c r="AL70" s="56"/>
      <c r="AM70" s="56">
        <f>C70*D70</f>
        <v>350.79680000000002</v>
      </c>
      <c r="AN70" s="56"/>
      <c r="AO70" s="56"/>
      <c r="AP70" s="51"/>
      <c r="AQ70" s="56"/>
      <c r="AR70" s="56"/>
      <c r="AS70" s="56"/>
      <c r="AT70" s="56"/>
      <c r="AU70" s="56"/>
      <c r="AV70" s="56"/>
      <c r="AW70" s="56"/>
      <c r="AX70" s="56"/>
      <c r="AY70" s="56"/>
      <c r="AZ70" s="56"/>
      <c r="BA70" s="56"/>
      <c r="BB70" s="51"/>
      <c r="BC70" s="81"/>
      <c r="BD70" s="81"/>
      <c r="BE70" s="81"/>
      <c r="BG70" s="51"/>
      <c r="BH70" s="51"/>
      <c r="BJ70" s="81"/>
      <c r="BK70" s="81"/>
    </row>
    <row r="71" spans="1:63" s="68" customFormat="1" ht="15" customHeight="1" x14ac:dyDescent="0.35">
      <c r="A71" s="75">
        <f>'Popis del_fasada'!A139</f>
        <v>5</v>
      </c>
      <c r="B71" s="53" t="s">
        <v>155</v>
      </c>
      <c r="G71" s="51"/>
      <c r="H71" s="56"/>
      <c r="I71" s="56"/>
      <c r="J71" s="56"/>
      <c r="K71" s="56"/>
      <c r="L71" s="56"/>
      <c r="M71" s="56"/>
      <c r="N71" s="56"/>
      <c r="O71" s="56"/>
      <c r="P71" s="56"/>
      <c r="Q71" s="51"/>
      <c r="R71" s="51"/>
      <c r="S71" s="51"/>
      <c r="T71" s="56"/>
      <c r="U71" s="56"/>
      <c r="V71" s="56"/>
      <c r="W71" s="56"/>
      <c r="X71" s="51"/>
      <c r="Y71" s="56"/>
      <c r="Z71" s="56"/>
      <c r="AA71" s="56"/>
      <c r="AB71" s="51"/>
      <c r="AC71" s="56"/>
      <c r="AE71" s="51"/>
      <c r="AF71" s="56"/>
      <c r="AG71" s="56"/>
      <c r="AH71" s="56"/>
      <c r="AI71" s="51"/>
      <c r="AJ71" s="56"/>
      <c r="AK71" s="56"/>
      <c r="AL71" s="56"/>
      <c r="AM71" s="56"/>
      <c r="AO71" s="56"/>
      <c r="AP71" s="51"/>
      <c r="AQ71" s="56"/>
      <c r="AR71" s="56"/>
      <c r="AS71" s="56"/>
      <c r="AT71" s="56"/>
      <c r="AU71" s="56"/>
      <c r="AV71" s="56"/>
      <c r="AW71" s="56"/>
      <c r="AX71" s="56"/>
      <c r="AY71" s="56"/>
      <c r="AZ71" s="56"/>
      <c r="BA71" s="56"/>
      <c r="BB71" s="51"/>
      <c r="BC71" s="81"/>
      <c r="BD71" s="81"/>
      <c r="BE71" s="81"/>
      <c r="BG71" s="51"/>
      <c r="BH71" s="51"/>
      <c r="BJ71" s="81"/>
      <c r="BK71" s="81"/>
    </row>
    <row r="72" spans="1:63" s="68" customFormat="1" ht="15" customHeight="1" x14ac:dyDescent="0.35">
      <c r="A72" s="75"/>
      <c r="B72" s="53" t="s">
        <v>157</v>
      </c>
      <c r="C72" s="51">
        <v>1.3</v>
      </c>
      <c r="D72" s="51">
        <v>2.7</v>
      </c>
      <c r="E72" s="51">
        <v>2</v>
      </c>
      <c r="F72" s="51">
        <v>5</v>
      </c>
      <c r="G72" s="51"/>
      <c r="H72" s="56"/>
      <c r="I72" s="56"/>
      <c r="J72" s="56"/>
      <c r="K72" s="56"/>
      <c r="L72" s="56"/>
      <c r="M72" s="56"/>
      <c r="N72" s="56"/>
      <c r="O72" s="56"/>
      <c r="P72" s="56"/>
      <c r="Q72" s="51"/>
      <c r="R72" s="51"/>
      <c r="S72" s="51"/>
      <c r="T72" s="56"/>
      <c r="U72" s="56"/>
      <c r="V72" s="56"/>
      <c r="W72" s="56"/>
      <c r="X72" s="51"/>
      <c r="Y72" s="56"/>
      <c r="Z72" s="56"/>
      <c r="AA72" s="56"/>
      <c r="AB72" s="51"/>
      <c r="AC72" s="56"/>
      <c r="AE72" s="51"/>
      <c r="AF72" s="56"/>
      <c r="AG72" s="56"/>
      <c r="AH72" s="56"/>
      <c r="AI72" s="51"/>
      <c r="AJ72" s="56"/>
      <c r="AK72" s="56"/>
      <c r="AL72" s="56"/>
      <c r="AM72" s="56">
        <f>C72*D72*E72*F72</f>
        <v>35.1</v>
      </c>
      <c r="AN72" s="56">
        <f>C72*D72*E72*F72</f>
        <v>35.1</v>
      </c>
      <c r="AO72" s="56"/>
      <c r="AP72" s="51"/>
      <c r="AQ72" s="56"/>
      <c r="AR72" s="56"/>
      <c r="AS72" s="56"/>
      <c r="AT72" s="56"/>
      <c r="AU72" s="56"/>
      <c r="AV72" s="56"/>
      <c r="AW72" s="56"/>
      <c r="AX72" s="56"/>
      <c r="AY72" s="56"/>
      <c r="AZ72" s="56"/>
      <c r="BA72" s="56"/>
      <c r="BB72" s="51"/>
      <c r="BC72" s="81">
        <f>C73*D73*E73*F73</f>
        <v>25.2</v>
      </c>
      <c r="BD72" s="81"/>
      <c r="BE72" s="81"/>
      <c r="BG72" s="51"/>
      <c r="BH72" s="51"/>
      <c r="BJ72" s="81"/>
      <c r="BK72" s="81"/>
    </row>
    <row r="73" spans="1:63" s="68" customFormat="1" ht="15" customHeight="1" x14ac:dyDescent="0.35">
      <c r="A73" s="75"/>
      <c r="C73" s="51">
        <v>3.6</v>
      </c>
      <c r="D73" s="51">
        <v>1.4</v>
      </c>
      <c r="E73" s="51">
        <v>1</v>
      </c>
      <c r="F73" s="51">
        <v>5</v>
      </c>
      <c r="G73" s="51"/>
      <c r="H73" s="56"/>
      <c r="I73" s="56"/>
      <c r="J73" s="56"/>
      <c r="K73" s="56"/>
      <c r="L73" s="56"/>
      <c r="M73" s="56"/>
      <c r="N73" s="56"/>
      <c r="O73" s="56"/>
      <c r="P73" s="56"/>
      <c r="Q73" s="51"/>
      <c r="R73" s="51"/>
      <c r="S73" s="51"/>
      <c r="T73" s="56"/>
      <c r="U73" s="56"/>
      <c r="V73" s="56"/>
      <c r="W73" s="56"/>
      <c r="X73" s="51"/>
      <c r="Y73" s="56"/>
      <c r="Z73" s="56"/>
      <c r="AA73" s="56"/>
      <c r="AB73" s="51"/>
      <c r="AC73" s="56"/>
      <c r="AE73" s="51"/>
      <c r="AF73" s="56"/>
      <c r="AG73" s="56"/>
      <c r="AH73" s="56"/>
      <c r="AI73" s="51"/>
      <c r="AJ73" s="56"/>
      <c r="AK73" s="56"/>
      <c r="AL73" s="56"/>
      <c r="AM73" s="56">
        <f>C73*D73*E73*F73</f>
        <v>25.2</v>
      </c>
      <c r="AN73" s="56">
        <f>C73*D73*E73*F73</f>
        <v>25.2</v>
      </c>
      <c r="AO73" s="56"/>
      <c r="AP73" s="51"/>
      <c r="AQ73" s="56"/>
      <c r="AR73" s="56"/>
      <c r="AS73" s="56"/>
      <c r="AT73" s="56"/>
      <c r="AU73" s="56"/>
      <c r="AV73" s="56"/>
      <c r="AW73" s="56"/>
      <c r="AX73" s="56"/>
      <c r="AY73" s="56"/>
      <c r="AZ73" s="56"/>
      <c r="BA73" s="56"/>
      <c r="BB73" s="51"/>
      <c r="BC73" s="81"/>
      <c r="BD73" s="81"/>
      <c r="BE73" s="81"/>
      <c r="BG73" s="51"/>
      <c r="BH73" s="51"/>
      <c r="BJ73" s="81"/>
      <c r="BK73" s="81"/>
    </row>
    <row r="74" spans="1:63" s="68" customFormat="1" ht="15" customHeight="1" x14ac:dyDescent="0.35">
      <c r="A74" s="75"/>
      <c r="B74" s="53" t="s">
        <v>156</v>
      </c>
      <c r="C74" s="51">
        <v>1.5</v>
      </c>
      <c r="D74" s="51">
        <v>2.7</v>
      </c>
      <c r="E74" s="51">
        <v>2</v>
      </c>
      <c r="F74" s="51"/>
      <c r="G74" s="51"/>
      <c r="H74" s="56"/>
      <c r="I74" s="56"/>
      <c r="J74" s="56"/>
      <c r="K74" s="56"/>
      <c r="L74" s="56"/>
      <c r="M74" s="56"/>
      <c r="N74" s="56"/>
      <c r="O74" s="56"/>
      <c r="P74" s="56"/>
      <c r="Q74" s="51"/>
      <c r="R74" s="51"/>
      <c r="S74" s="51"/>
      <c r="T74" s="56"/>
      <c r="U74" s="56"/>
      <c r="V74" s="56"/>
      <c r="W74" s="56"/>
      <c r="X74" s="51"/>
      <c r="Y74" s="56"/>
      <c r="Z74" s="56"/>
      <c r="AA74" s="56"/>
      <c r="AB74" s="51"/>
      <c r="AC74" s="56"/>
      <c r="AE74" s="51"/>
      <c r="AF74" s="56"/>
      <c r="AG74" s="56"/>
      <c r="AH74" s="56"/>
      <c r="AI74" s="51"/>
      <c r="AJ74" s="56"/>
      <c r="AK74" s="56"/>
      <c r="AL74" s="56"/>
      <c r="AM74" s="56">
        <f>C74*D74*E74</f>
        <v>8.1000000000000014</v>
      </c>
      <c r="AN74" s="56">
        <f>C74*D74*E74</f>
        <v>8.1000000000000014</v>
      </c>
      <c r="AO74" s="56"/>
      <c r="AP74" s="51"/>
      <c r="AQ74" s="56"/>
      <c r="AR74" s="56"/>
      <c r="AS74" s="56"/>
      <c r="AT74" s="56"/>
      <c r="AU74" s="56"/>
      <c r="AV74" s="56"/>
      <c r="AW74" s="56"/>
      <c r="AX74" s="56"/>
      <c r="AY74" s="56"/>
      <c r="AZ74" s="56"/>
      <c r="BA74" s="56"/>
      <c r="BB74" s="51"/>
      <c r="BC74" s="81"/>
      <c r="BD74" s="81"/>
      <c r="BE74" s="81"/>
      <c r="BG74" s="51"/>
      <c r="BH74" s="51"/>
      <c r="BJ74" s="81"/>
      <c r="BK74" s="81"/>
    </row>
    <row r="75" spans="1:63" s="68" customFormat="1" ht="15" customHeight="1" x14ac:dyDescent="0.35">
      <c r="A75" s="75"/>
      <c r="B75" s="53"/>
      <c r="C75" s="51">
        <v>1.5</v>
      </c>
      <c r="D75" s="51">
        <v>2.7</v>
      </c>
      <c r="E75" s="51"/>
      <c r="F75" s="51"/>
      <c r="G75" s="51"/>
      <c r="H75" s="56"/>
      <c r="I75" s="56"/>
      <c r="J75" s="56"/>
      <c r="K75" s="56"/>
      <c r="L75" s="56"/>
      <c r="M75" s="56"/>
      <c r="N75" s="56"/>
      <c r="O75" s="56"/>
      <c r="P75" s="56"/>
      <c r="Q75" s="51"/>
      <c r="R75" s="51"/>
      <c r="S75" s="51"/>
      <c r="T75" s="56"/>
      <c r="U75" s="56"/>
      <c r="V75" s="56"/>
      <c r="W75" s="56"/>
      <c r="X75" s="51"/>
      <c r="Y75" s="56"/>
      <c r="Z75" s="56"/>
      <c r="AA75" s="56"/>
      <c r="AB75" s="51"/>
      <c r="AC75" s="56"/>
      <c r="AE75" s="51"/>
      <c r="AF75" s="56"/>
      <c r="AG75" s="56"/>
      <c r="AH75" s="56"/>
      <c r="AI75" s="51"/>
      <c r="AJ75" s="56"/>
      <c r="AK75" s="56"/>
      <c r="AL75" s="56"/>
      <c r="AM75" s="56">
        <f>C75*D75</f>
        <v>4.0500000000000007</v>
      </c>
      <c r="AN75" s="56">
        <f>C75*D75</f>
        <v>4.0500000000000007</v>
      </c>
      <c r="AO75" s="56"/>
      <c r="AP75" s="51"/>
      <c r="AQ75" s="56"/>
      <c r="AR75" s="56"/>
      <c r="AS75" s="56"/>
      <c r="AT75" s="56"/>
      <c r="AU75" s="56"/>
      <c r="AV75" s="56"/>
      <c r="AW75" s="56"/>
      <c r="AX75" s="56"/>
      <c r="AY75" s="56"/>
      <c r="AZ75" s="56"/>
      <c r="BA75" s="56"/>
      <c r="BB75" s="51"/>
      <c r="BC75" s="81"/>
      <c r="BD75" s="81"/>
      <c r="BE75" s="81"/>
      <c r="BG75" s="51"/>
      <c r="BH75" s="51"/>
      <c r="BJ75" s="81"/>
      <c r="BK75" s="81"/>
    </row>
    <row r="76" spans="1:63" s="68" customFormat="1" ht="15" customHeight="1" x14ac:dyDescent="0.35">
      <c r="A76" s="75"/>
      <c r="B76" s="53"/>
      <c r="C76" s="51"/>
      <c r="D76" s="51"/>
      <c r="E76" s="51"/>
      <c r="F76" s="51"/>
      <c r="G76" s="51"/>
      <c r="H76" s="56"/>
      <c r="I76" s="56"/>
      <c r="J76" s="56"/>
      <c r="K76" s="56"/>
      <c r="L76" s="56"/>
      <c r="M76" s="56"/>
      <c r="N76" s="56"/>
      <c r="O76" s="56"/>
      <c r="P76" s="56"/>
      <c r="Q76" s="51"/>
      <c r="R76" s="51"/>
      <c r="S76" s="51"/>
      <c r="T76" s="56"/>
      <c r="U76" s="56"/>
      <c r="V76" s="56"/>
      <c r="W76" s="56"/>
      <c r="X76" s="51"/>
      <c r="Y76" s="56"/>
      <c r="Z76" s="56"/>
      <c r="AA76" s="56"/>
      <c r="AB76" s="51"/>
      <c r="AC76" s="56"/>
      <c r="AE76" s="51"/>
      <c r="AF76" s="56"/>
      <c r="AG76" s="56"/>
      <c r="AH76" s="56"/>
      <c r="AI76" s="51"/>
      <c r="AJ76" s="56"/>
      <c r="AK76" s="56"/>
      <c r="AL76" s="56"/>
      <c r="AM76" s="56"/>
      <c r="AN76" s="56"/>
      <c r="AO76" s="56"/>
      <c r="AP76" s="51"/>
      <c r="AQ76" s="56"/>
      <c r="AR76" s="56"/>
      <c r="AS76" s="56"/>
      <c r="AT76" s="56"/>
      <c r="AU76" s="56"/>
      <c r="AV76" s="56"/>
      <c r="AW76" s="56"/>
      <c r="AX76" s="56"/>
      <c r="AY76" s="56"/>
      <c r="AZ76" s="56"/>
      <c r="BA76" s="56"/>
      <c r="BB76" s="51"/>
      <c r="BC76" s="81"/>
      <c r="BD76" s="81"/>
      <c r="BE76" s="81"/>
      <c r="BG76" s="51"/>
      <c r="BH76" s="51"/>
      <c r="BJ76" s="81"/>
      <c r="BK76" s="81"/>
    </row>
    <row r="77" spans="1:63" s="68" customFormat="1" ht="15" customHeight="1" x14ac:dyDescent="0.35">
      <c r="A77" s="75"/>
      <c r="B77" s="53"/>
      <c r="C77" s="51"/>
      <c r="D77" s="51"/>
      <c r="E77" s="51"/>
      <c r="F77" s="51"/>
      <c r="G77" s="51"/>
      <c r="H77" s="56"/>
      <c r="I77" s="56"/>
      <c r="J77" s="56"/>
      <c r="K77" s="56"/>
      <c r="L77" s="56"/>
      <c r="M77" s="56"/>
      <c r="N77" s="56"/>
      <c r="O77" s="56"/>
      <c r="P77" s="56"/>
      <c r="Q77" s="51"/>
      <c r="R77" s="51"/>
      <c r="S77" s="51"/>
      <c r="T77" s="56"/>
      <c r="U77" s="56"/>
      <c r="V77" s="56"/>
      <c r="W77" s="56"/>
      <c r="X77" s="51"/>
      <c r="Y77" s="56"/>
      <c r="Z77" s="56"/>
      <c r="AA77" s="56"/>
      <c r="AB77" s="51"/>
      <c r="AC77" s="56"/>
      <c r="AE77" s="51"/>
      <c r="AF77" s="56"/>
      <c r="AG77" s="56"/>
      <c r="AH77" s="56"/>
      <c r="AI77" s="51"/>
      <c r="AJ77" s="56"/>
      <c r="AK77" s="56"/>
      <c r="AL77" s="56"/>
      <c r="AM77" s="56"/>
      <c r="AN77" s="56"/>
      <c r="AO77" s="56"/>
      <c r="AP77" s="51"/>
      <c r="AQ77" s="56"/>
      <c r="AR77" s="56"/>
      <c r="AS77" s="56"/>
      <c r="AT77" s="56"/>
      <c r="AU77" s="56"/>
      <c r="AV77" s="56"/>
      <c r="AW77" s="56"/>
      <c r="AX77" s="56"/>
      <c r="AY77" s="56"/>
      <c r="AZ77" s="56"/>
      <c r="BA77" s="56"/>
      <c r="BB77" s="51"/>
      <c r="BC77" s="81"/>
      <c r="BD77" s="81"/>
      <c r="BE77" s="81"/>
      <c r="BG77" s="51"/>
      <c r="BH77" s="51"/>
      <c r="BJ77" s="81"/>
      <c r="BK77" s="81"/>
    </row>
    <row r="78" spans="1:63" s="68" customFormat="1" ht="15" customHeight="1" x14ac:dyDescent="0.35">
      <c r="A78" s="55" t="str">
        <f>'Popis del_fasada'!A144</f>
        <v>VI.</v>
      </c>
      <c r="B78" s="53" t="str">
        <f>'Popis del_fasada'!B144</f>
        <v>KLEPARSKA DELA</v>
      </c>
      <c r="C78" s="56"/>
      <c r="D78" s="56"/>
      <c r="E78" s="56"/>
      <c r="F78" s="51"/>
      <c r="G78" s="51"/>
      <c r="H78" s="56"/>
      <c r="I78" s="56"/>
      <c r="J78" s="56"/>
      <c r="K78" s="56"/>
      <c r="L78" s="56"/>
      <c r="M78" s="56"/>
      <c r="N78" s="56"/>
      <c r="O78" s="56"/>
      <c r="P78" s="56"/>
      <c r="Q78" s="51"/>
      <c r="R78" s="51"/>
      <c r="S78" s="51"/>
      <c r="T78" s="56"/>
      <c r="U78" s="56"/>
      <c r="V78" s="56"/>
      <c r="W78" s="56"/>
      <c r="X78" s="51"/>
      <c r="Y78" s="56"/>
      <c r="Z78" s="56"/>
      <c r="AA78" s="56"/>
      <c r="AB78" s="51"/>
      <c r="AC78" s="56"/>
      <c r="AE78" s="51"/>
      <c r="AF78" s="56"/>
      <c r="AG78" s="56"/>
      <c r="AH78" s="56"/>
      <c r="AI78" s="51"/>
      <c r="AJ78" s="56"/>
      <c r="AK78" s="56"/>
      <c r="AL78" s="56"/>
      <c r="AM78" s="56"/>
      <c r="AN78" s="56"/>
      <c r="AO78" s="56"/>
      <c r="AP78" s="51"/>
      <c r="AQ78" s="56"/>
      <c r="AR78" s="56"/>
      <c r="AS78" s="56"/>
      <c r="AT78" s="56"/>
      <c r="AU78" s="56"/>
      <c r="AV78" s="56"/>
      <c r="AW78" s="56"/>
      <c r="AX78" s="56"/>
      <c r="AY78" s="56"/>
      <c r="AZ78" s="56"/>
      <c r="BA78" s="56"/>
      <c r="BB78" s="51"/>
      <c r="BC78" s="81">
        <f>C78*D78*E78</f>
        <v>0</v>
      </c>
      <c r="BD78" s="81"/>
      <c r="BE78" s="81"/>
      <c r="BG78" s="51"/>
      <c r="BH78" s="51"/>
      <c r="BJ78" s="81"/>
      <c r="BK78" s="81"/>
    </row>
    <row r="79" spans="1:63" s="68" customFormat="1" ht="15" customHeight="1" x14ac:dyDescent="0.35">
      <c r="A79" s="75">
        <f>'Popis del_fasada'!A146</f>
        <v>1</v>
      </c>
      <c r="B79" s="53" t="s">
        <v>63</v>
      </c>
      <c r="C79" s="81">
        <v>3.95</v>
      </c>
      <c r="D79" s="51"/>
      <c r="E79" s="51"/>
      <c r="F79" s="51"/>
      <c r="G79" s="51"/>
      <c r="H79" s="56"/>
      <c r="I79" s="56"/>
      <c r="J79" s="56"/>
      <c r="K79" s="56"/>
      <c r="L79" s="56"/>
      <c r="M79" s="56"/>
      <c r="N79" s="56"/>
      <c r="O79" s="56"/>
      <c r="P79" s="56"/>
      <c r="Q79" s="51"/>
      <c r="R79" s="51"/>
      <c r="S79" s="51"/>
      <c r="T79" s="56"/>
      <c r="U79" s="56"/>
      <c r="V79" s="56"/>
      <c r="W79" s="56"/>
      <c r="X79" s="51"/>
      <c r="Y79" s="56"/>
      <c r="Z79" s="56"/>
      <c r="AA79" s="56"/>
      <c r="AB79" s="51"/>
      <c r="AC79" s="56"/>
      <c r="AE79" s="51"/>
      <c r="AF79" s="56"/>
      <c r="AG79" s="56"/>
      <c r="AH79" s="56"/>
      <c r="AI79" s="51"/>
      <c r="AJ79" s="56"/>
      <c r="AK79" s="56"/>
      <c r="AL79" s="56"/>
      <c r="AM79" s="56"/>
      <c r="AN79" s="56"/>
      <c r="AO79" s="56"/>
      <c r="AP79" s="51"/>
      <c r="AQ79" s="56">
        <f>C79</f>
        <v>3.95</v>
      </c>
      <c r="AR79" s="56"/>
      <c r="AS79" s="56"/>
      <c r="AT79" s="56"/>
      <c r="AU79" s="56"/>
      <c r="AV79" s="56"/>
      <c r="AW79" s="56"/>
      <c r="AX79" s="56"/>
      <c r="AY79" s="56"/>
      <c r="AZ79" s="56"/>
      <c r="BA79" s="56"/>
      <c r="BB79" s="51"/>
      <c r="BC79" s="81">
        <f>C79*D79*E79</f>
        <v>0</v>
      </c>
      <c r="BD79" s="81"/>
      <c r="BE79" s="81"/>
      <c r="BG79" s="51"/>
      <c r="BH79" s="51"/>
      <c r="BJ79" s="81"/>
      <c r="BK79" s="81"/>
    </row>
    <row r="80" spans="1:63" s="68" customFormat="1" ht="15" customHeight="1" x14ac:dyDescent="0.35">
      <c r="A80" s="75">
        <f>'Popis del_fasada'!A148</f>
        <v>2</v>
      </c>
      <c r="B80" s="53" t="s">
        <v>167</v>
      </c>
      <c r="C80" s="81">
        <f>0.3+3.2+0.3</f>
        <v>3.8</v>
      </c>
      <c r="D80" s="51"/>
      <c r="E80" s="51"/>
      <c r="F80" s="51"/>
      <c r="G80" s="51"/>
      <c r="H80" s="56"/>
      <c r="I80" s="56"/>
      <c r="J80" s="56"/>
      <c r="K80" s="56"/>
      <c r="L80" s="56"/>
      <c r="M80" s="56"/>
      <c r="N80" s="56"/>
      <c r="O80" s="56"/>
      <c r="P80" s="56"/>
      <c r="Q80" s="51"/>
      <c r="R80" s="51"/>
      <c r="S80" s="51"/>
      <c r="T80" s="56"/>
      <c r="U80" s="56"/>
      <c r="V80" s="56"/>
      <c r="W80" s="56"/>
      <c r="X80" s="51"/>
      <c r="Y80" s="56"/>
      <c r="Z80" s="56"/>
      <c r="AA80" s="56"/>
      <c r="AB80" s="51"/>
      <c r="AC80" s="56"/>
      <c r="AE80" s="51"/>
      <c r="AF80" s="56"/>
      <c r="AG80" s="56"/>
      <c r="AH80" s="56"/>
      <c r="AI80" s="51"/>
      <c r="AJ80" s="56"/>
      <c r="AK80" s="56"/>
      <c r="AL80" s="56"/>
      <c r="AM80" s="56"/>
      <c r="AN80" s="56"/>
      <c r="AO80" s="56"/>
      <c r="AP80" s="51"/>
      <c r="AQ80" s="56"/>
      <c r="AR80" s="56">
        <f>C80</f>
        <v>3.8</v>
      </c>
      <c r="AS80" s="56"/>
      <c r="AT80" s="56"/>
      <c r="AU80" s="56"/>
      <c r="AV80" s="56"/>
      <c r="AW80" s="56"/>
      <c r="AX80" s="56"/>
      <c r="AY80" s="56"/>
      <c r="AZ80" s="56"/>
      <c r="BA80" s="56"/>
      <c r="BB80" s="51"/>
      <c r="BC80" s="81"/>
      <c r="BD80" s="81"/>
      <c r="BE80" s="81"/>
      <c r="BG80" s="51"/>
      <c r="BH80" s="51"/>
      <c r="BJ80" s="81"/>
      <c r="BK80" s="81"/>
    </row>
    <row r="81" spans="1:63" s="68" customFormat="1" ht="15" customHeight="1" x14ac:dyDescent="0.35">
      <c r="A81" s="75">
        <f>'Popis del_fasada'!A150</f>
        <v>3</v>
      </c>
      <c r="B81" s="53" t="s">
        <v>79</v>
      </c>
      <c r="C81" s="81">
        <v>3.2</v>
      </c>
      <c r="D81" s="51"/>
      <c r="E81" s="51"/>
      <c r="F81" s="51"/>
      <c r="G81" s="51"/>
      <c r="H81" s="56"/>
      <c r="I81" s="56"/>
      <c r="J81" s="56"/>
      <c r="K81" s="56"/>
      <c r="L81" s="56"/>
      <c r="M81" s="56"/>
      <c r="N81" s="56"/>
      <c r="O81" s="56"/>
      <c r="P81" s="56"/>
      <c r="Q81" s="51"/>
      <c r="R81" s="51"/>
      <c r="S81" s="51"/>
      <c r="T81" s="56"/>
      <c r="U81" s="56"/>
      <c r="V81" s="56"/>
      <c r="W81" s="56"/>
      <c r="X81" s="51"/>
      <c r="Y81" s="56"/>
      <c r="Z81" s="56"/>
      <c r="AA81" s="56"/>
      <c r="AB81" s="51"/>
      <c r="AC81" s="56"/>
      <c r="AE81" s="51"/>
      <c r="AF81" s="56"/>
      <c r="AG81" s="56"/>
      <c r="AH81" s="56"/>
      <c r="AI81" s="51"/>
      <c r="AJ81" s="56"/>
      <c r="AK81" s="56"/>
      <c r="AL81" s="56"/>
      <c r="AM81" s="56"/>
      <c r="AN81" s="56"/>
      <c r="AO81" s="56"/>
      <c r="AP81" s="51"/>
      <c r="AQ81" s="56"/>
      <c r="AR81" s="56"/>
      <c r="AS81" s="56">
        <f>C81</f>
        <v>3.2</v>
      </c>
      <c r="AT81" s="56"/>
      <c r="AU81" s="56"/>
      <c r="AV81" s="56"/>
      <c r="AW81" s="56"/>
      <c r="AX81" s="56"/>
      <c r="AY81" s="56"/>
      <c r="AZ81" s="56"/>
      <c r="BA81" s="56"/>
      <c r="BB81" s="51"/>
      <c r="BC81" s="81"/>
      <c r="BD81" s="81"/>
      <c r="BE81" s="81"/>
      <c r="BG81" s="51"/>
      <c r="BH81" s="51"/>
      <c r="BJ81" s="81"/>
      <c r="BK81" s="81"/>
    </row>
    <row r="82" spans="1:63" s="68" customFormat="1" ht="15" customHeight="1" x14ac:dyDescent="0.35">
      <c r="A82" s="75"/>
      <c r="B82" s="53"/>
      <c r="C82" s="81"/>
      <c r="D82" s="51"/>
      <c r="E82" s="51"/>
      <c r="F82" s="51"/>
      <c r="G82" s="51"/>
      <c r="H82" s="56"/>
      <c r="I82" s="56"/>
      <c r="J82" s="56"/>
      <c r="K82" s="56"/>
      <c r="L82" s="56"/>
      <c r="M82" s="56"/>
      <c r="N82" s="56"/>
      <c r="O82" s="56"/>
      <c r="P82" s="56"/>
      <c r="Q82" s="51"/>
      <c r="R82" s="51"/>
      <c r="S82" s="51"/>
      <c r="T82" s="56"/>
      <c r="U82" s="56"/>
      <c r="V82" s="56"/>
      <c r="W82" s="56"/>
      <c r="X82" s="51"/>
      <c r="Y82" s="56"/>
      <c r="Z82" s="56"/>
      <c r="AA82" s="56"/>
      <c r="AB82" s="51"/>
      <c r="AC82" s="56"/>
      <c r="AE82" s="51"/>
      <c r="AF82" s="56"/>
      <c r="AG82" s="56"/>
      <c r="AH82" s="56"/>
      <c r="AI82" s="51"/>
      <c r="AJ82" s="56"/>
      <c r="AK82" s="56"/>
      <c r="AL82" s="56"/>
      <c r="AM82" s="56"/>
      <c r="AN82" s="56"/>
      <c r="AO82" s="56"/>
      <c r="AP82" s="51"/>
      <c r="AQ82" s="56"/>
      <c r="AR82" s="56"/>
      <c r="AS82" s="56"/>
      <c r="AT82" s="56"/>
      <c r="AU82" s="56"/>
      <c r="AV82" s="56"/>
      <c r="AW82" s="56"/>
      <c r="AX82" s="56"/>
      <c r="AY82" s="56"/>
      <c r="AZ82" s="56"/>
      <c r="BA82" s="56"/>
      <c r="BB82" s="51"/>
      <c r="BC82" s="81"/>
      <c r="BD82" s="81"/>
      <c r="BE82" s="81"/>
      <c r="BG82" s="51"/>
      <c r="BH82" s="51"/>
      <c r="BJ82" s="81"/>
      <c r="BK82" s="81"/>
    </row>
    <row r="83" spans="1:63" s="68" customFormat="1" ht="15" customHeight="1" x14ac:dyDescent="0.35">
      <c r="A83" s="75"/>
      <c r="B83" s="53"/>
      <c r="C83" s="81"/>
      <c r="D83" s="51"/>
      <c r="E83" s="51"/>
      <c r="F83" s="51"/>
      <c r="G83" s="51"/>
      <c r="H83" s="56"/>
      <c r="I83" s="56"/>
      <c r="J83" s="56"/>
      <c r="K83" s="56"/>
      <c r="L83" s="56"/>
      <c r="M83" s="56"/>
      <c r="N83" s="56"/>
      <c r="O83" s="56"/>
      <c r="P83" s="56"/>
      <c r="Q83" s="51"/>
      <c r="R83" s="51"/>
      <c r="S83" s="51"/>
      <c r="T83" s="56"/>
      <c r="U83" s="56"/>
      <c r="V83" s="56"/>
      <c r="W83" s="56"/>
      <c r="X83" s="51"/>
      <c r="Y83" s="56"/>
      <c r="Z83" s="56"/>
      <c r="AA83" s="56"/>
      <c r="AB83" s="51"/>
      <c r="AC83" s="56"/>
      <c r="AE83" s="51"/>
      <c r="AF83" s="56"/>
      <c r="AG83" s="56"/>
      <c r="AH83" s="56"/>
      <c r="AI83" s="51"/>
      <c r="AJ83" s="56"/>
      <c r="AK83" s="56"/>
      <c r="AL83" s="56"/>
      <c r="AM83" s="56"/>
      <c r="AN83" s="56"/>
      <c r="AO83" s="56"/>
      <c r="AP83" s="51"/>
      <c r="AQ83" s="56"/>
      <c r="AR83" s="56"/>
      <c r="AS83" s="56"/>
      <c r="AT83" s="56"/>
      <c r="AU83" s="56"/>
      <c r="AV83" s="56"/>
      <c r="AW83" s="56"/>
      <c r="AX83" s="56"/>
      <c r="AY83" s="56"/>
      <c r="AZ83" s="56"/>
      <c r="BA83" s="56"/>
      <c r="BB83" s="51"/>
      <c r="BC83" s="81"/>
      <c r="BD83" s="81"/>
      <c r="BE83" s="81"/>
      <c r="BG83" s="51"/>
      <c r="BH83" s="51"/>
      <c r="BJ83" s="81"/>
      <c r="BK83" s="81"/>
    </row>
    <row r="84" spans="1:63" s="68" customFormat="1" ht="15" customHeight="1" x14ac:dyDescent="0.35">
      <c r="A84" s="75"/>
      <c r="B84" s="53" t="str">
        <f>'Popis del_fasada'!B154</f>
        <v>KERAMIČARSKA DELA</v>
      </c>
      <c r="C84" s="81"/>
      <c r="D84" s="51"/>
      <c r="E84" s="51"/>
      <c r="F84" s="51"/>
      <c r="G84" s="51"/>
      <c r="H84" s="56"/>
      <c r="I84" s="56"/>
      <c r="J84" s="56"/>
      <c r="K84" s="56"/>
      <c r="L84" s="56"/>
      <c r="M84" s="56"/>
      <c r="N84" s="56"/>
      <c r="O84" s="56"/>
      <c r="P84" s="56"/>
      <c r="Q84" s="51"/>
      <c r="R84" s="51"/>
      <c r="S84" s="51"/>
      <c r="T84" s="56"/>
      <c r="U84" s="56"/>
      <c r="V84" s="56"/>
      <c r="W84" s="56"/>
      <c r="X84" s="51"/>
      <c r="Y84" s="56"/>
      <c r="Z84" s="56"/>
      <c r="AA84" s="56"/>
      <c r="AB84" s="51"/>
      <c r="AC84" s="56"/>
      <c r="AE84" s="51"/>
      <c r="AF84" s="56"/>
      <c r="AG84" s="56"/>
      <c r="AH84" s="56"/>
      <c r="AI84" s="51"/>
      <c r="AJ84" s="56"/>
      <c r="AK84" s="56"/>
      <c r="AL84" s="56"/>
      <c r="AM84" s="56"/>
      <c r="AN84" s="56"/>
      <c r="AO84" s="56"/>
      <c r="AP84" s="51"/>
      <c r="AQ84" s="56"/>
      <c r="AR84" s="56"/>
      <c r="AS84" s="56"/>
      <c r="AT84" s="56"/>
      <c r="AU84" s="56"/>
      <c r="AV84" s="56"/>
      <c r="AW84" s="56"/>
      <c r="AX84" s="56"/>
      <c r="AY84" s="56"/>
      <c r="AZ84" s="56"/>
      <c r="BA84" s="56"/>
      <c r="BB84" s="51"/>
      <c r="BC84" s="81"/>
      <c r="BD84" s="81"/>
      <c r="BE84" s="81"/>
      <c r="BG84" s="51"/>
      <c r="BH84" s="51"/>
      <c r="BJ84" s="81"/>
      <c r="BK84" s="81"/>
    </row>
    <row r="85" spans="1:63" s="68" customFormat="1" ht="15" customHeight="1" x14ac:dyDescent="0.35">
      <c r="A85" s="75" t="str">
        <f>'Popis del_fasada'!A156</f>
        <v>1</v>
      </c>
      <c r="B85" s="53" t="s">
        <v>169</v>
      </c>
      <c r="C85" s="56">
        <f>3.6+2.4</f>
        <v>6</v>
      </c>
      <c r="D85" s="56">
        <v>1.3</v>
      </c>
      <c r="E85" s="51">
        <v>5</v>
      </c>
      <c r="F85" s="51"/>
      <c r="G85" s="51"/>
      <c r="H85" s="56"/>
      <c r="I85" s="56"/>
      <c r="J85" s="56"/>
      <c r="K85" s="56"/>
      <c r="L85" s="56"/>
      <c r="M85" s="56"/>
      <c r="N85" s="56"/>
      <c r="O85" s="56"/>
      <c r="P85" s="56"/>
      <c r="Q85" s="51"/>
      <c r="R85" s="51"/>
      <c r="S85" s="51"/>
      <c r="T85" s="56"/>
      <c r="U85" s="56"/>
      <c r="V85" s="56"/>
      <c r="W85" s="56"/>
      <c r="X85" s="51"/>
      <c r="Y85" s="56"/>
      <c r="Z85" s="56"/>
      <c r="AA85" s="56"/>
      <c r="AB85" s="51"/>
      <c r="AC85" s="56"/>
      <c r="AE85" s="51"/>
      <c r="AF85" s="56"/>
      <c r="AG85" s="56"/>
      <c r="AH85" s="56"/>
      <c r="AI85" s="51"/>
      <c r="AJ85" s="56"/>
      <c r="AK85" s="56"/>
      <c r="AL85" s="56"/>
      <c r="AM85" s="56"/>
      <c r="AN85" s="56"/>
      <c r="AO85" s="56"/>
      <c r="AP85" s="51"/>
      <c r="AQ85" s="56"/>
      <c r="AR85" s="56"/>
      <c r="AS85" s="56"/>
      <c r="AT85" s="56"/>
      <c r="AU85" s="56"/>
      <c r="AV85" s="56"/>
      <c r="AW85" s="56">
        <f>(C85+2*D85)*E85</f>
        <v>43</v>
      </c>
      <c r="AX85" s="56"/>
      <c r="AY85" s="56"/>
      <c r="AZ85" s="56"/>
      <c r="BA85" s="56"/>
      <c r="BB85" s="51"/>
      <c r="BC85" s="81"/>
      <c r="BD85" s="81"/>
      <c r="BE85" s="81"/>
      <c r="BG85" s="51"/>
      <c r="BH85" s="51"/>
      <c r="BJ85" s="81"/>
      <c r="BK85" s="81"/>
    </row>
    <row r="86" spans="1:63" s="68" customFormat="1" ht="15" customHeight="1" x14ac:dyDescent="0.35">
      <c r="A86" s="75"/>
      <c r="B86" s="53"/>
      <c r="C86" s="56"/>
      <c r="D86" s="56"/>
      <c r="E86" s="51"/>
      <c r="F86" s="51"/>
      <c r="G86" s="51"/>
      <c r="H86" s="56"/>
      <c r="I86" s="56"/>
      <c r="J86" s="56"/>
      <c r="K86" s="56"/>
      <c r="L86" s="56"/>
      <c r="M86" s="56"/>
      <c r="N86" s="56"/>
      <c r="O86" s="56"/>
      <c r="P86" s="56"/>
      <c r="Q86" s="51"/>
      <c r="R86" s="51"/>
      <c r="S86" s="51"/>
      <c r="T86" s="56"/>
      <c r="U86" s="56"/>
      <c r="V86" s="56"/>
      <c r="W86" s="56"/>
      <c r="X86" s="51"/>
      <c r="Y86" s="56"/>
      <c r="Z86" s="56"/>
      <c r="AA86" s="56"/>
      <c r="AB86" s="51"/>
      <c r="AC86" s="56"/>
      <c r="AE86" s="51"/>
      <c r="AF86" s="56"/>
      <c r="AG86" s="56"/>
      <c r="AH86" s="56"/>
      <c r="AI86" s="51"/>
      <c r="AJ86" s="56"/>
      <c r="AK86" s="56"/>
      <c r="AL86" s="56"/>
      <c r="AM86" s="56"/>
      <c r="AN86" s="56"/>
      <c r="AO86" s="56"/>
      <c r="AP86" s="51"/>
      <c r="AQ86" s="56"/>
      <c r="AR86" s="56"/>
      <c r="AS86" s="56"/>
      <c r="AT86" s="56"/>
      <c r="AU86" s="56"/>
      <c r="AV86" s="56"/>
      <c r="AW86" s="56"/>
      <c r="AX86" s="56"/>
      <c r="AY86" s="56"/>
      <c r="AZ86" s="56"/>
      <c r="BA86" s="56"/>
      <c r="BB86" s="51"/>
      <c r="BC86" s="81"/>
      <c r="BD86" s="81"/>
      <c r="BE86" s="81"/>
      <c r="BG86" s="51"/>
      <c r="BH86" s="51"/>
      <c r="BJ86" s="81"/>
      <c r="BK86" s="81"/>
    </row>
    <row r="87" spans="1:63" s="68" customFormat="1" ht="15" customHeight="1" x14ac:dyDescent="0.35">
      <c r="A87" s="75"/>
      <c r="B87" s="53"/>
      <c r="C87" s="81"/>
      <c r="D87" s="51"/>
      <c r="E87" s="51"/>
      <c r="F87" s="51"/>
      <c r="G87" s="51"/>
      <c r="H87" s="56"/>
      <c r="I87" s="56"/>
      <c r="J87" s="56"/>
      <c r="K87" s="56"/>
      <c r="L87" s="56"/>
      <c r="M87" s="56"/>
      <c r="N87" s="56"/>
      <c r="O87" s="56"/>
      <c r="P87" s="56"/>
      <c r="Q87" s="51"/>
      <c r="R87" s="51"/>
      <c r="S87" s="51"/>
      <c r="T87" s="56"/>
      <c r="U87" s="56"/>
      <c r="V87" s="56"/>
      <c r="W87" s="56"/>
      <c r="X87" s="51"/>
      <c r="Y87" s="56"/>
      <c r="Z87" s="56"/>
      <c r="AA87" s="56"/>
      <c r="AB87" s="51"/>
      <c r="AC87" s="56"/>
      <c r="AE87" s="51"/>
      <c r="AF87" s="56"/>
      <c r="AG87" s="56"/>
      <c r="AH87" s="56"/>
      <c r="AI87" s="51"/>
      <c r="AJ87" s="56"/>
      <c r="AK87" s="56"/>
      <c r="AL87" s="56"/>
      <c r="AM87" s="56"/>
      <c r="AN87" s="56"/>
      <c r="AO87" s="56"/>
      <c r="AP87" s="51"/>
      <c r="AQ87" s="56"/>
      <c r="AR87" s="56"/>
      <c r="AS87" s="56"/>
      <c r="AT87" s="56"/>
      <c r="AU87" s="56"/>
      <c r="AV87" s="56"/>
      <c r="AW87" s="56"/>
      <c r="AX87" s="56"/>
      <c r="AY87" s="56"/>
      <c r="AZ87" s="56"/>
      <c r="BA87" s="56"/>
      <c r="BB87" s="51"/>
      <c r="BC87" s="81"/>
      <c r="BD87" s="81"/>
      <c r="BE87" s="81"/>
      <c r="BG87" s="51"/>
      <c r="BH87" s="51"/>
      <c r="BJ87" s="81"/>
      <c r="BK87" s="81"/>
    </row>
    <row r="88" spans="1:63" s="68" customFormat="1" ht="15" customHeight="1" x14ac:dyDescent="0.35">
      <c r="A88" s="75"/>
      <c r="B88" s="53"/>
      <c r="C88" s="81"/>
      <c r="D88" s="51"/>
      <c r="E88" s="51"/>
      <c r="F88" s="51"/>
      <c r="G88" s="51"/>
      <c r="H88" s="56"/>
      <c r="I88" s="56"/>
      <c r="J88" s="56"/>
      <c r="K88" s="56"/>
      <c r="L88" s="56"/>
      <c r="M88" s="56"/>
      <c r="N88" s="56"/>
      <c r="O88" s="56"/>
      <c r="P88" s="56"/>
      <c r="Q88" s="51"/>
      <c r="R88" s="51"/>
      <c r="S88" s="51"/>
      <c r="T88" s="56"/>
      <c r="U88" s="56"/>
      <c r="V88" s="56"/>
      <c r="W88" s="56"/>
      <c r="X88" s="51"/>
      <c r="Y88" s="56"/>
      <c r="Z88" s="56"/>
      <c r="AA88" s="56"/>
      <c r="AB88" s="51"/>
      <c r="AC88" s="56"/>
      <c r="AE88" s="51"/>
      <c r="AF88" s="56"/>
      <c r="AG88" s="56"/>
      <c r="AH88" s="56"/>
      <c r="AI88" s="51"/>
      <c r="AJ88" s="56"/>
      <c r="AK88" s="56"/>
      <c r="AL88" s="56"/>
      <c r="AM88" s="56"/>
      <c r="AN88" s="56"/>
      <c r="AO88" s="56"/>
      <c r="AP88" s="51"/>
      <c r="AQ88" s="56"/>
      <c r="AR88" s="56"/>
      <c r="AS88" s="56"/>
      <c r="AT88" s="56"/>
      <c r="AU88" s="56"/>
      <c r="AV88" s="56"/>
      <c r="AW88" s="56"/>
      <c r="AX88" s="56"/>
      <c r="AY88" s="56"/>
      <c r="AZ88" s="56"/>
      <c r="BA88" s="56"/>
      <c r="BB88" s="51"/>
      <c r="BC88" s="81"/>
      <c r="BD88" s="81"/>
      <c r="BE88" s="81"/>
      <c r="BG88" s="51"/>
      <c r="BH88" s="51"/>
      <c r="BJ88" s="81"/>
      <c r="BK88" s="81"/>
    </row>
    <row r="89" spans="1:63" s="68" customFormat="1" ht="15" customHeight="1" x14ac:dyDescent="0.35">
      <c r="A89" s="55" t="str">
        <f>'Popis del_fasada'!A162</f>
        <v>VIII.</v>
      </c>
      <c r="B89" s="53" t="str">
        <f>'Popis del_fasada'!B162</f>
        <v>SLIKOPLESKARSKA DELA</v>
      </c>
      <c r="C89" s="81"/>
      <c r="D89" s="51"/>
      <c r="E89" s="51"/>
      <c r="F89" s="51"/>
      <c r="G89" s="51"/>
      <c r="H89" s="56"/>
      <c r="I89" s="56"/>
      <c r="J89" s="56"/>
      <c r="K89" s="56"/>
      <c r="L89" s="56"/>
      <c r="M89" s="56"/>
      <c r="N89" s="56"/>
      <c r="O89" s="56"/>
      <c r="P89" s="56"/>
      <c r="Q89" s="51"/>
      <c r="R89" s="51"/>
      <c r="S89" s="51"/>
      <c r="T89" s="56"/>
      <c r="U89" s="56"/>
      <c r="V89" s="56"/>
      <c r="W89" s="56"/>
      <c r="X89" s="51"/>
      <c r="Y89" s="56"/>
      <c r="Z89" s="56"/>
      <c r="AA89" s="56"/>
      <c r="AB89" s="51"/>
      <c r="AC89" s="56"/>
      <c r="AE89" s="51"/>
      <c r="AF89" s="56"/>
      <c r="AG89" s="56"/>
      <c r="AH89" s="56"/>
      <c r="AI89" s="51"/>
      <c r="AJ89" s="56"/>
      <c r="AK89" s="56"/>
      <c r="AL89" s="56"/>
      <c r="AM89" s="56"/>
      <c r="AN89" s="56"/>
      <c r="AO89" s="56"/>
      <c r="AP89" s="51"/>
      <c r="AQ89" s="56"/>
      <c r="AR89" s="56"/>
      <c r="AS89" s="56"/>
      <c r="AT89" s="56"/>
      <c r="AU89" s="56"/>
      <c r="AV89" s="56"/>
      <c r="AW89" s="56"/>
      <c r="AX89" s="56"/>
      <c r="AY89" s="56"/>
      <c r="AZ89" s="56"/>
      <c r="BA89" s="56"/>
      <c r="BB89" s="51"/>
      <c r="BC89" s="81"/>
      <c r="BD89" s="81"/>
      <c r="BE89" s="81"/>
      <c r="BG89" s="51"/>
      <c r="BH89" s="51"/>
      <c r="BJ89" s="81"/>
      <c r="BK89" s="81"/>
    </row>
    <row r="90" spans="1:63" s="68" customFormat="1" ht="15" customHeight="1" x14ac:dyDescent="0.35">
      <c r="A90" s="75">
        <f>'Popis del_fasada'!A164</f>
        <v>1</v>
      </c>
      <c r="B90" s="53" t="s">
        <v>192</v>
      </c>
      <c r="BD90" s="81"/>
      <c r="BE90" s="81"/>
      <c r="BG90" s="51"/>
      <c r="BH90" s="51"/>
      <c r="BJ90" s="81"/>
      <c r="BK90" s="81"/>
    </row>
    <row r="91" spans="1:63" s="68" customFormat="1" ht="15" customHeight="1" x14ac:dyDescent="0.35">
      <c r="A91" s="75"/>
      <c r="B91" s="53" t="s">
        <v>163</v>
      </c>
      <c r="C91" s="51">
        <v>2.2000000000000002</v>
      </c>
      <c r="D91" s="51">
        <v>1.1000000000000001</v>
      </c>
      <c r="E91" s="51">
        <v>5</v>
      </c>
      <c r="F91" s="51"/>
      <c r="G91" s="51"/>
      <c r="H91" s="56"/>
      <c r="I91" s="56"/>
      <c r="J91" s="56"/>
      <c r="K91" s="56"/>
      <c r="L91" s="56"/>
      <c r="M91" s="56"/>
      <c r="N91" s="56"/>
      <c r="O91" s="56"/>
      <c r="P91" s="56"/>
      <c r="Q91" s="51"/>
      <c r="R91" s="51"/>
      <c r="S91" s="51"/>
      <c r="T91" s="56"/>
      <c r="U91" s="56"/>
      <c r="V91" s="56"/>
      <c r="W91" s="56"/>
      <c r="X91" s="51"/>
      <c r="Y91" s="56"/>
      <c r="Z91" s="56"/>
      <c r="AA91" s="56"/>
      <c r="AB91" s="51"/>
      <c r="AC91" s="56"/>
      <c r="AE91" s="51"/>
      <c r="AF91" s="56"/>
      <c r="AG91" s="56"/>
      <c r="AH91" s="56"/>
      <c r="AI91" s="51"/>
      <c r="AJ91" s="56"/>
      <c r="AK91" s="56"/>
      <c r="AL91" s="56"/>
      <c r="AM91" s="56"/>
      <c r="AN91" s="56"/>
      <c r="AO91" s="56"/>
      <c r="AP91" s="51"/>
      <c r="AQ91" s="56"/>
      <c r="AR91" s="56"/>
      <c r="AS91" s="56"/>
      <c r="AT91" s="56"/>
      <c r="AU91" s="56"/>
      <c r="AV91" s="56"/>
      <c r="AW91" s="56"/>
      <c r="AX91" s="56"/>
      <c r="AY91" s="56"/>
      <c r="AZ91" s="56"/>
      <c r="BA91" s="56"/>
      <c r="BB91" s="51"/>
      <c r="BC91" s="81">
        <f>C91*D91*E91*2</f>
        <v>24.200000000000003</v>
      </c>
      <c r="BD91" s="81"/>
      <c r="BE91" s="81"/>
      <c r="BG91" s="51"/>
      <c r="BH91" s="51"/>
      <c r="BJ91" s="81"/>
      <c r="BK91" s="81"/>
    </row>
    <row r="92" spans="1:63" s="68" customFormat="1" ht="15" customHeight="1" x14ac:dyDescent="0.35">
      <c r="A92" s="75"/>
      <c r="B92" s="53" t="s">
        <v>185</v>
      </c>
      <c r="C92" s="51">
        <v>1.2</v>
      </c>
      <c r="D92" s="51">
        <v>2.7</v>
      </c>
      <c r="E92" s="51">
        <v>5</v>
      </c>
      <c r="F92" s="51"/>
      <c r="G92" s="51"/>
      <c r="H92" s="56"/>
      <c r="I92" s="56"/>
      <c r="J92" s="56"/>
      <c r="K92" s="56"/>
      <c r="L92" s="56"/>
      <c r="M92" s="56"/>
      <c r="N92" s="56"/>
      <c r="O92" s="56"/>
      <c r="P92" s="56"/>
      <c r="Q92" s="51"/>
      <c r="R92" s="51"/>
      <c r="S92" s="51"/>
      <c r="T92" s="56"/>
      <c r="U92" s="56"/>
      <c r="V92" s="56"/>
      <c r="W92" s="56"/>
      <c r="X92" s="51"/>
      <c r="Y92" s="56"/>
      <c r="Z92" s="56"/>
      <c r="AA92" s="56"/>
      <c r="AB92" s="51"/>
      <c r="AC92" s="56"/>
      <c r="AE92" s="51"/>
      <c r="AF92" s="56"/>
      <c r="AG92" s="56"/>
      <c r="AH92" s="56"/>
      <c r="AI92" s="51"/>
      <c r="AJ92" s="56"/>
      <c r="AK92" s="56"/>
      <c r="AL92" s="56"/>
      <c r="AM92" s="56"/>
      <c r="AN92" s="56"/>
      <c r="AO92" s="56"/>
      <c r="AP92" s="51"/>
      <c r="AQ92" s="56"/>
      <c r="AR92" s="56"/>
      <c r="AS92" s="56"/>
      <c r="AT92" s="56"/>
      <c r="AU92" s="56"/>
      <c r="AV92" s="56"/>
      <c r="AW92" s="56"/>
      <c r="AX92" s="56"/>
      <c r="AY92" s="56"/>
      <c r="AZ92" s="56"/>
      <c r="BA92" s="56"/>
      <c r="BB92" s="51"/>
      <c r="BC92" s="81">
        <f>C92*D92*E92</f>
        <v>16.200000000000003</v>
      </c>
      <c r="BD92" s="81"/>
      <c r="BE92" s="81"/>
      <c r="BG92" s="51"/>
      <c r="BH92" s="51"/>
      <c r="BJ92" s="81"/>
      <c r="BK92" s="81"/>
    </row>
    <row r="93" spans="1:63" s="68" customFormat="1" ht="15" customHeight="1" x14ac:dyDescent="0.35">
      <c r="A93" s="75"/>
      <c r="B93" s="53" t="s">
        <v>186</v>
      </c>
      <c r="C93" s="81">
        <v>3.6</v>
      </c>
      <c r="D93" s="51">
        <v>1.3</v>
      </c>
      <c r="E93" s="51">
        <v>5</v>
      </c>
      <c r="F93" s="51"/>
      <c r="G93" s="51"/>
      <c r="H93" s="56"/>
      <c r="I93" s="56"/>
      <c r="J93" s="56"/>
      <c r="K93" s="56"/>
      <c r="L93" s="56"/>
      <c r="M93" s="56"/>
      <c r="N93" s="56"/>
      <c r="O93" s="56"/>
      <c r="P93" s="56"/>
      <c r="Q93" s="51"/>
      <c r="R93" s="51"/>
      <c r="S93" s="51"/>
      <c r="T93" s="56"/>
      <c r="U93" s="56"/>
      <c r="V93" s="56"/>
      <c r="W93" s="56"/>
      <c r="X93" s="51"/>
      <c r="Y93" s="56"/>
      <c r="Z93" s="56"/>
      <c r="AA93" s="56"/>
      <c r="AB93" s="51"/>
      <c r="AC93" s="56"/>
      <c r="AE93" s="51"/>
      <c r="AF93" s="56"/>
      <c r="AG93" s="56"/>
      <c r="AH93" s="56"/>
      <c r="AI93" s="51"/>
      <c r="AJ93" s="56"/>
      <c r="AK93" s="56"/>
      <c r="AL93" s="56"/>
      <c r="AM93" s="56"/>
      <c r="AN93" s="56"/>
      <c r="AO93" s="56"/>
      <c r="AP93" s="51"/>
      <c r="AQ93" s="56"/>
      <c r="AR93" s="56"/>
      <c r="AS93" s="56"/>
      <c r="AT93" s="56"/>
      <c r="AU93" s="56"/>
      <c r="AV93" s="56"/>
      <c r="AW93" s="56"/>
      <c r="AX93" s="56"/>
      <c r="AY93" s="56"/>
      <c r="AZ93" s="56"/>
      <c r="BA93" s="56"/>
      <c r="BB93" s="51"/>
      <c r="BC93" s="81">
        <f>C93*D93*E93</f>
        <v>23.400000000000002</v>
      </c>
      <c r="BD93" s="81"/>
      <c r="BE93" s="81"/>
      <c r="BG93" s="51"/>
      <c r="BH93" s="51"/>
      <c r="BJ93" s="81"/>
      <c r="BK93" s="81"/>
    </row>
    <row r="94" spans="1:63" s="68" customFormat="1" ht="15" customHeight="1" x14ac:dyDescent="0.35">
      <c r="A94" s="75"/>
      <c r="B94" s="53"/>
      <c r="C94" s="81"/>
      <c r="D94" s="51"/>
      <c r="E94" s="51"/>
      <c r="F94" s="51"/>
      <c r="G94" s="51"/>
      <c r="H94" s="56"/>
      <c r="I94" s="56"/>
      <c r="J94" s="56"/>
      <c r="K94" s="56"/>
      <c r="L94" s="56"/>
      <c r="M94" s="56"/>
      <c r="N94" s="56"/>
      <c r="O94" s="56"/>
      <c r="P94" s="56"/>
      <c r="Q94" s="51"/>
      <c r="R94" s="51"/>
      <c r="S94" s="51"/>
      <c r="T94" s="56"/>
      <c r="U94" s="56"/>
      <c r="V94" s="56"/>
      <c r="W94" s="56"/>
      <c r="X94" s="51"/>
      <c r="Y94" s="56"/>
      <c r="Z94" s="56"/>
      <c r="AA94" s="56"/>
      <c r="AB94" s="51"/>
      <c r="AC94" s="56"/>
      <c r="AE94" s="51"/>
      <c r="AF94" s="56"/>
      <c r="AG94" s="56"/>
      <c r="AH94" s="56"/>
      <c r="AI94" s="51"/>
      <c r="AJ94" s="56"/>
      <c r="AK94" s="56"/>
      <c r="AL94" s="56"/>
      <c r="AM94" s="56"/>
      <c r="AN94" s="56"/>
      <c r="AO94" s="56"/>
      <c r="AP94" s="51"/>
      <c r="AQ94" s="56"/>
      <c r="AR94" s="56"/>
      <c r="AS94" s="56"/>
      <c r="AT94" s="56"/>
      <c r="AU94" s="56"/>
      <c r="AV94" s="56"/>
      <c r="AW94" s="56"/>
      <c r="AX94" s="56"/>
      <c r="AY94" s="56"/>
      <c r="AZ94" s="56"/>
      <c r="BA94" s="56"/>
      <c r="BB94" s="51"/>
      <c r="BC94" s="81"/>
      <c r="BD94" s="81"/>
      <c r="BE94" s="81"/>
      <c r="BG94" s="51"/>
      <c r="BH94" s="51"/>
      <c r="BJ94" s="81"/>
      <c r="BK94" s="81"/>
    </row>
    <row r="95" spans="1:63" s="68" customFormat="1" ht="15" customHeight="1" x14ac:dyDescent="0.35">
      <c r="A95" s="75"/>
      <c r="B95" s="53" t="s">
        <v>187</v>
      </c>
      <c r="C95" s="51"/>
      <c r="D95" s="51"/>
      <c r="E95" s="134"/>
      <c r="F95" s="51"/>
      <c r="G95" s="51"/>
      <c r="H95" s="56"/>
      <c r="I95" s="56"/>
      <c r="J95" s="56"/>
      <c r="K95" s="56"/>
      <c r="L95" s="56"/>
      <c r="M95" s="56"/>
      <c r="N95" s="56"/>
      <c r="O95" s="56"/>
      <c r="P95" s="56"/>
      <c r="Q95" s="51"/>
      <c r="R95" s="51"/>
      <c r="S95" s="51"/>
      <c r="T95" s="56"/>
      <c r="U95" s="56"/>
      <c r="V95" s="56"/>
      <c r="W95" s="56"/>
      <c r="X95" s="51"/>
      <c r="Y95" s="56"/>
      <c r="Z95" s="56"/>
      <c r="AA95" s="56"/>
      <c r="AB95" s="51"/>
      <c r="AC95" s="56"/>
      <c r="AE95" s="51"/>
      <c r="AF95" s="56"/>
      <c r="AG95" s="56"/>
      <c r="AH95" s="56"/>
      <c r="AI95" s="51"/>
      <c r="AJ95" s="56"/>
      <c r="AK95" s="56"/>
      <c r="AL95" s="56"/>
      <c r="AM95" s="56"/>
      <c r="AN95" s="56"/>
      <c r="AO95" s="56"/>
      <c r="AP95" s="51"/>
      <c r="AQ95" s="56"/>
      <c r="AR95" s="56"/>
      <c r="AS95" s="56"/>
      <c r="AT95" s="56"/>
      <c r="AU95" s="56"/>
      <c r="AV95" s="56"/>
      <c r="AW95" s="56"/>
      <c r="AX95" s="56"/>
      <c r="AY95" s="56"/>
      <c r="AZ95" s="56"/>
      <c r="BA95" s="56"/>
      <c r="BB95" s="51"/>
      <c r="BC95" s="81"/>
      <c r="BD95" s="81"/>
      <c r="BE95" s="81"/>
      <c r="BG95" s="51"/>
      <c r="BH95" s="51"/>
      <c r="BJ95" s="81"/>
      <c r="BK95" s="81"/>
    </row>
    <row r="96" spans="1:63" s="68" customFormat="1" ht="15" customHeight="1" x14ac:dyDescent="0.35">
      <c r="A96" s="75"/>
      <c r="B96" s="53" t="s">
        <v>189</v>
      </c>
      <c r="C96" s="51">
        <v>2.7</v>
      </c>
      <c r="D96" s="51">
        <f>0.65+0.15</f>
        <v>0.8</v>
      </c>
      <c r="E96" s="164">
        <v>0.5</v>
      </c>
      <c r="F96" s="51">
        <v>3</v>
      </c>
      <c r="G96" s="51"/>
      <c r="H96" s="56"/>
      <c r="I96" s="56"/>
      <c r="J96" s="56"/>
      <c r="K96" s="56"/>
      <c r="L96" s="56"/>
      <c r="M96" s="56"/>
      <c r="N96" s="56"/>
      <c r="O96" s="56"/>
      <c r="P96" s="56"/>
      <c r="Q96" s="51"/>
      <c r="R96" s="51"/>
      <c r="S96" s="51"/>
      <c r="T96" s="56"/>
      <c r="U96" s="56"/>
      <c r="V96" s="56"/>
      <c r="W96" s="56"/>
      <c r="X96" s="51"/>
      <c r="Z96" s="56"/>
      <c r="AA96" s="56"/>
      <c r="AB96" s="51"/>
      <c r="AC96" s="56"/>
      <c r="AE96" s="51"/>
      <c r="AF96" s="56"/>
      <c r="AG96" s="56"/>
      <c r="AH96" s="56"/>
      <c r="AI96" s="51"/>
      <c r="AJ96" s="56"/>
      <c r="AK96" s="56"/>
      <c r="AL96" s="56"/>
      <c r="AM96" s="56"/>
      <c r="AN96" s="56"/>
      <c r="AO96" s="56"/>
      <c r="AP96" s="51"/>
      <c r="AQ96" s="56"/>
      <c r="AR96" s="56"/>
      <c r="AS96" s="56"/>
      <c r="AT96" s="56"/>
      <c r="AU96" s="56"/>
      <c r="AV96" s="56"/>
      <c r="AW96" s="56"/>
      <c r="AX96" s="56"/>
      <c r="AY96" s="56"/>
      <c r="AZ96" s="56"/>
      <c r="BA96" s="56"/>
      <c r="BB96" s="51"/>
      <c r="BC96" s="56">
        <f>(C96+2*D96)*E96*F96</f>
        <v>6.4500000000000011</v>
      </c>
      <c r="BD96" s="81"/>
      <c r="BE96" s="81"/>
      <c r="BG96" s="51"/>
      <c r="BH96" s="51"/>
      <c r="BJ96" s="81"/>
      <c r="BK96" s="81"/>
    </row>
    <row r="97" spans="1:63" s="68" customFormat="1" ht="15" customHeight="1" x14ac:dyDescent="0.35">
      <c r="A97" s="75"/>
      <c r="B97" s="53" t="s">
        <v>190</v>
      </c>
      <c r="C97" s="51">
        <f>C96-0.3</f>
        <v>2.4000000000000004</v>
      </c>
      <c r="D97" s="51">
        <v>0.65</v>
      </c>
      <c r="E97" s="164">
        <v>2.8</v>
      </c>
      <c r="F97" s="51">
        <v>3</v>
      </c>
      <c r="G97" s="51"/>
      <c r="H97" s="56"/>
      <c r="I97" s="56"/>
      <c r="J97" s="56"/>
      <c r="K97" s="56"/>
      <c r="L97" s="56"/>
      <c r="M97" s="56"/>
      <c r="N97" s="56"/>
      <c r="O97" s="56"/>
      <c r="P97" s="56"/>
      <c r="Q97" s="51"/>
      <c r="R97" s="51"/>
      <c r="S97" s="51"/>
      <c r="T97" s="56"/>
      <c r="U97" s="56"/>
      <c r="V97" s="56"/>
      <c r="W97" s="56"/>
      <c r="X97" s="51"/>
      <c r="Z97" s="56"/>
      <c r="AA97" s="56"/>
      <c r="AB97" s="51"/>
      <c r="AC97" s="56"/>
      <c r="AE97" s="51"/>
      <c r="AF97" s="56"/>
      <c r="AG97" s="56"/>
      <c r="AH97" s="56"/>
      <c r="AI97" s="51"/>
      <c r="AJ97" s="56"/>
      <c r="AK97" s="56"/>
      <c r="AL97" s="56"/>
      <c r="AM97" s="56"/>
      <c r="AN97" s="56"/>
      <c r="AO97" s="56"/>
      <c r="AP97" s="51"/>
      <c r="AQ97" s="56"/>
      <c r="AR97" s="56"/>
      <c r="AS97" s="56"/>
      <c r="AT97" s="56"/>
      <c r="AU97" s="56"/>
      <c r="AV97" s="56"/>
      <c r="AW97" s="56"/>
      <c r="AX97" s="56"/>
      <c r="AY97" s="56"/>
      <c r="AZ97" s="56"/>
      <c r="BA97" s="56"/>
      <c r="BB97" s="51"/>
      <c r="BC97" s="56">
        <f>(C97+2*D97)*E97*F97</f>
        <v>31.08</v>
      </c>
      <c r="BD97" s="81"/>
      <c r="BE97" s="81"/>
      <c r="BG97" s="51"/>
      <c r="BH97" s="51"/>
      <c r="BJ97" s="81"/>
      <c r="BK97" s="81"/>
    </row>
    <row r="98" spans="1:63" s="68" customFormat="1" ht="15" customHeight="1" x14ac:dyDescent="0.35">
      <c r="A98" s="75"/>
      <c r="B98" s="53" t="s">
        <v>191</v>
      </c>
      <c r="C98" s="51">
        <v>2.7</v>
      </c>
      <c r="D98" s="51">
        <v>0.15</v>
      </c>
      <c r="E98" s="164">
        <v>1</v>
      </c>
      <c r="F98" s="51">
        <v>3</v>
      </c>
      <c r="G98" s="51"/>
      <c r="H98" s="56"/>
      <c r="I98" s="56"/>
      <c r="J98" s="56"/>
      <c r="K98" s="56"/>
      <c r="L98" s="56"/>
      <c r="M98" s="56"/>
      <c r="N98" s="56"/>
      <c r="O98" s="56"/>
      <c r="P98" s="56"/>
      <c r="Q98" s="51"/>
      <c r="R98" s="51"/>
      <c r="S98" s="51"/>
      <c r="T98" s="56"/>
      <c r="U98" s="56"/>
      <c r="V98" s="56"/>
      <c r="W98" s="56"/>
      <c r="X98" s="51"/>
      <c r="Z98" s="56"/>
      <c r="AA98" s="56"/>
      <c r="AB98" s="51"/>
      <c r="AC98" s="56"/>
      <c r="AE98" s="51"/>
      <c r="AF98" s="56"/>
      <c r="AG98" s="56"/>
      <c r="AH98" s="56"/>
      <c r="AI98" s="51"/>
      <c r="AJ98" s="56"/>
      <c r="AK98" s="56"/>
      <c r="AL98" s="56"/>
      <c r="AM98" s="56"/>
      <c r="AN98" s="56"/>
      <c r="AO98" s="56"/>
      <c r="AP98" s="51"/>
      <c r="AQ98" s="56"/>
      <c r="AR98" s="56"/>
      <c r="AS98" s="56"/>
      <c r="AT98" s="56"/>
      <c r="AU98" s="56"/>
      <c r="AV98" s="56"/>
      <c r="AW98" s="56"/>
      <c r="AX98" s="56"/>
      <c r="AY98" s="56"/>
      <c r="AZ98" s="56"/>
      <c r="BA98" s="56"/>
      <c r="BB98" s="51"/>
      <c r="BC98" s="56">
        <f>C98*D98*E98*F98</f>
        <v>1.2150000000000001</v>
      </c>
      <c r="BD98" s="81"/>
      <c r="BE98" s="81"/>
      <c r="BG98" s="51"/>
      <c r="BH98" s="51"/>
      <c r="BJ98" s="81"/>
      <c r="BK98" s="81"/>
    </row>
    <row r="99" spans="1:63" s="68" customFormat="1" ht="15" customHeight="1" x14ac:dyDescent="0.35">
      <c r="A99" s="75"/>
      <c r="B99" s="53"/>
      <c r="C99" s="51">
        <v>0.65</v>
      </c>
      <c r="D99" s="51">
        <v>0.15</v>
      </c>
      <c r="E99" s="164">
        <v>2</v>
      </c>
      <c r="F99" s="51">
        <v>3</v>
      </c>
      <c r="G99" s="51"/>
      <c r="H99" s="56"/>
      <c r="I99" s="56"/>
      <c r="J99" s="56"/>
      <c r="K99" s="56"/>
      <c r="L99" s="56"/>
      <c r="M99" s="56"/>
      <c r="N99" s="56"/>
      <c r="O99" s="56"/>
      <c r="P99" s="56"/>
      <c r="Q99" s="51"/>
      <c r="R99" s="51"/>
      <c r="S99" s="51"/>
      <c r="T99" s="56"/>
      <c r="U99" s="56"/>
      <c r="V99" s="56"/>
      <c r="W99" s="56"/>
      <c r="X99" s="51"/>
      <c r="Z99" s="56"/>
      <c r="AA99" s="56"/>
      <c r="AB99" s="51"/>
      <c r="AC99" s="56"/>
      <c r="AE99" s="51"/>
      <c r="AF99" s="56"/>
      <c r="AG99" s="56"/>
      <c r="AH99" s="56"/>
      <c r="AI99" s="51"/>
      <c r="AJ99" s="56"/>
      <c r="AK99" s="56"/>
      <c r="AL99" s="56"/>
      <c r="AM99" s="56"/>
      <c r="AN99" s="56"/>
      <c r="AO99" s="56"/>
      <c r="AP99" s="51"/>
      <c r="AQ99" s="56"/>
      <c r="AR99" s="56"/>
      <c r="AS99" s="56"/>
      <c r="AT99" s="56"/>
      <c r="AU99" s="56"/>
      <c r="AV99" s="56"/>
      <c r="AW99" s="56"/>
      <c r="AX99" s="56"/>
      <c r="AY99" s="56"/>
      <c r="AZ99" s="56"/>
      <c r="BA99" s="56"/>
      <c r="BB99" s="51"/>
      <c r="BC99" s="56">
        <f>C99*D99*E99*F99</f>
        <v>0.58499999999999996</v>
      </c>
      <c r="BD99" s="81"/>
      <c r="BE99" s="81"/>
      <c r="BG99" s="51"/>
      <c r="BH99" s="51"/>
      <c r="BJ99" s="81"/>
      <c r="BK99" s="81"/>
    </row>
    <row r="100" spans="1:63" s="68" customFormat="1" ht="15" customHeight="1" x14ac:dyDescent="0.35">
      <c r="A100" s="75"/>
      <c r="B100" s="53"/>
      <c r="C100" s="81"/>
      <c r="D100" s="51"/>
      <c r="E100" s="51"/>
      <c r="F100" s="51"/>
      <c r="G100" s="51"/>
      <c r="H100" s="56"/>
      <c r="I100" s="56"/>
      <c r="J100" s="56"/>
      <c r="K100" s="56"/>
      <c r="L100" s="56"/>
      <c r="M100" s="56"/>
      <c r="N100" s="56"/>
      <c r="O100" s="56"/>
      <c r="P100" s="56"/>
      <c r="Q100" s="51"/>
      <c r="R100" s="51"/>
      <c r="S100" s="51"/>
      <c r="T100" s="56"/>
      <c r="U100" s="56"/>
      <c r="V100" s="56"/>
      <c r="W100" s="56"/>
      <c r="X100" s="51"/>
      <c r="Y100" s="56"/>
      <c r="Z100" s="56"/>
      <c r="AA100" s="56"/>
      <c r="AB100" s="51"/>
      <c r="AC100" s="56"/>
      <c r="AE100" s="51"/>
      <c r="AF100" s="56"/>
      <c r="AG100" s="56"/>
      <c r="AH100" s="56"/>
      <c r="AI100" s="51"/>
      <c r="AJ100" s="56"/>
      <c r="AK100" s="56"/>
      <c r="AL100" s="56"/>
      <c r="AM100" s="56"/>
      <c r="AN100" s="56"/>
      <c r="AO100" s="56"/>
      <c r="AP100" s="51"/>
      <c r="AQ100" s="56"/>
      <c r="AR100" s="56"/>
      <c r="AS100" s="56"/>
      <c r="AT100" s="56"/>
      <c r="AU100" s="56"/>
      <c r="AV100" s="56"/>
      <c r="AW100" s="56"/>
      <c r="AX100" s="56"/>
      <c r="AY100" s="56"/>
      <c r="AZ100" s="56"/>
      <c r="BA100" s="56"/>
      <c r="BB100" s="51"/>
      <c r="BC100" s="81"/>
      <c r="BD100" s="81"/>
      <c r="BE100" s="81"/>
      <c r="BG100" s="51"/>
      <c r="BH100" s="51"/>
      <c r="BJ100" s="81"/>
      <c r="BK100" s="81"/>
    </row>
    <row r="101" spans="1:63" s="68" customFormat="1" ht="15" customHeight="1" x14ac:dyDescent="0.35">
      <c r="A101" s="75">
        <f>'Popis del_fasada'!A166</f>
        <v>2</v>
      </c>
      <c r="B101" s="53" t="s">
        <v>163</v>
      </c>
      <c r="C101" s="56">
        <v>2.2000000000000002</v>
      </c>
      <c r="D101" s="51"/>
      <c r="E101" s="51"/>
      <c r="F101" s="51">
        <v>5</v>
      </c>
      <c r="G101" s="51"/>
      <c r="H101" s="56"/>
      <c r="I101" s="56"/>
      <c r="J101" s="56"/>
      <c r="K101" s="56"/>
      <c r="L101" s="56"/>
      <c r="M101" s="56"/>
      <c r="N101" s="56"/>
      <c r="O101" s="56"/>
      <c r="P101" s="56"/>
      <c r="Q101" s="51"/>
      <c r="R101" s="51"/>
      <c r="S101" s="51"/>
      <c r="T101" s="56"/>
      <c r="U101" s="56"/>
      <c r="V101" s="56"/>
      <c r="W101" s="56"/>
      <c r="X101" s="51"/>
      <c r="Y101" s="56"/>
      <c r="Z101" s="56"/>
      <c r="AA101" s="56"/>
      <c r="AB101" s="51"/>
      <c r="AC101" s="56"/>
      <c r="AE101" s="51"/>
      <c r="AF101" s="56"/>
      <c r="AG101" s="56"/>
      <c r="AH101" s="56"/>
      <c r="AI101" s="51"/>
      <c r="AJ101" s="56"/>
      <c r="AK101" s="56"/>
      <c r="AL101" s="56"/>
      <c r="AM101" s="56"/>
      <c r="AN101" s="56"/>
      <c r="AO101" s="56"/>
      <c r="AP101" s="56"/>
      <c r="AQ101" s="56"/>
      <c r="AR101" s="56"/>
      <c r="AS101" s="56"/>
      <c r="AT101" s="56"/>
      <c r="AU101" s="56"/>
      <c r="AV101" s="56"/>
      <c r="AW101" s="56"/>
      <c r="AX101" s="56"/>
      <c r="AY101" s="56"/>
      <c r="AZ101" s="56"/>
      <c r="BA101" s="56"/>
      <c r="BB101" s="51"/>
      <c r="BC101" s="81"/>
      <c r="BD101" s="81">
        <f>C101*F101</f>
        <v>11</v>
      </c>
      <c r="BE101" s="81"/>
      <c r="BG101" s="51"/>
      <c r="BH101" s="51"/>
      <c r="BJ101" s="81"/>
      <c r="BK101" s="81"/>
    </row>
    <row r="102" spans="1:63" s="68" customFormat="1" ht="15" customHeight="1" x14ac:dyDescent="0.35">
      <c r="A102" s="75"/>
      <c r="B102" s="53"/>
      <c r="C102" s="56"/>
      <c r="D102" s="51"/>
      <c r="E102" s="51"/>
      <c r="F102" s="51"/>
      <c r="G102" s="51"/>
      <c r="H102" s="56"/>
      <c r="I102" s="56"/>
      <c r="J102" s="56"/>
      <c r="K102" s="56"/>
      <c r="L102" s="56"/>
      <c r="M102" s="56"/>
      <c r="N102" s="56"/>
      <c r="O102" s="56"/>
      <c r="P102" s="56"/>
      <c r="Q102" s="51"/>
      <c r="R102" s="51"/>
      <c r="S102" s="51"/>
      <c r="T102" s="56"/>
      <c r="U102" s="56"/>
      <c r="V102" s="56"/>
      <c r="W102" s="56"/>
      <c r="X102" s="51"/>
      <c r="Y102" s="56"/>
      <c r="Z102" s="56"/>
      <c r="AA102" s="56"/>
      <c r="AB102" s="51"/>
      <c r="AC102" s="56"/>
      <c r="AE102" s="51"/>
      <c r="AF102" s="56"/>
      <c r="AG102" s="56"/>
      <c r="AH102" s="56"/>
      <c r="AI102" s="51"/>
      <c r="AJ102" s="56"/>
      <c r="AK102" s="56"/>
      <c r="AL102" s="56"/>
      <c r="AM102" s="56"/>
      <c r="AN102" s="56"/>
      <c r="AO102" s="56"/>
      <c r="AP102" s="56"/>
      <c r="AQ102" s="56"/>
      <c r="AR102" s="56"/>
      <c r="AS102" s="56"/>
      <c r="AT102" s="56"/>
      <c r="AU102" s="56"/>
      <c r="AV102" s="56"/>
      <c r="AW102" s="56"/>
      <c r="AX102" s="56"/>
      <c r="AY102" s="56"/>
      <c r="AZ102" s="56"/>
      <c r="BA102" s="56"/>
      <c r="BB102" s="51"/>
      <c r="BC102" s="81"/>
      <c r="BD102" s="81"/>
      <c r="BE102" s="81"/>
      <c r="BG102" s="51"/>
      <c r="BH102" s="51"/>
      <c r="BJ102" s="81"/>
      <c r="BK102" s="81"/>
    </row>
    <row r="103" spans="1:63" s="68" customFormat="1" ht="15" customHeight="1" x14ac:dyDescent="0.35">
      <c r="A103" s="75"/>
      <c r="B103" s="53"/>
      <c r="C103" s="56"/>
      <c r="D103" s="51"/>
      <c r="E103" s="51"/>
      <c r="F103" s="51"/>
      <c r="G103" s="51"/>
      <c r="H103" s="56"/>
      <c r="I103" s="56"/>
      <c r="J103" s="56"/>
      <c r="K103" s="56"/>
      <c r="L103" s="56"/>
      <c r="M103" s="56"/>
      <c r="N103" s="56"/>
      <c r="O103" s="56"/>
      <c r="P103" s="56"/>
      <c r="Q103" s="51"/>
      <c r="R103" s="51"/>
      <c r="S103" s="51"/>
      <c r="T103" s="56"/>
      <c r="U103" s="56"/>
      <c r="V103" s="56"/>
      <c r="W103" s="56"/>
      <c r="X103" s="51"/>
      <c r="Y103" s="56"/>
      <c r="Z103" s="56"/>
      <c r="AA103" s="56"/>
      <c r="AB103" s="51"/>
      <c r="AC103" s="56"/>
      <c r="AE103" s="51"/>
      <c r="AF103" s="56"/>
      <c r="AG103" s="56"/>
      <c r="AH103" s="56"/>
      <c r="AI103" s="51"/>
      <c r="AJ103" s="56"/>
      <c r="AK103" s="56"/>
      <c r="AL103" s="56"/>
      <c r="AM103" s="56"/>
      <c r="AN103" s="56"/>
      <c r="AO103" s="56"/>
      <c r="AP103" s="56"/>
      <c r="AQ103" s="56"/>
      <c r="AR103" s="56"/>
      <c r="AS103" s="56"/>
      <c r="AT103" s="56"/>
      <c r="AU103" s="56"/>
      <c r="AV103" s="56"/>
      <c r="AW103" s="56"/>
      <c r="AX103" s="56"/>
      <c r="AY103" s="56"/>
      <c r="AZ103" s="56"/>
      <c r="BA103" s="56"/>
      <c r="BB103" s="51"/>
      <c r="BC103" s="81"/>
      <c r="BD103" s="81"/>
      <c r="BE103" s="81"/>
      <c r="BG103" s="51"/>
      <c r="BH103" s="51"/>
      <c r="BJ103" s="81"/>
      <c r="BK103" s="81"/>
    </row>
    <row r="104" spans="1:63" s="68" customFormat="1" ht="15" customHeight="1" x14ac:dyDescent="0.35">
      <c r="A104" s="55" t="str">
        <f>'Popis del_fasada'!A172</f>
        <v>IX.</v>
      </c>
      <c r="B104" s="53" t="str">
        <f>'Popis del_fasada'!B172</f>
        <v>STAVBNO POHIŠTVO</v>
      </c>
      <c r="C104" s="81"/>
      <c r="D104" s="51"/>
      <c r="E104" s="51"/>
      <c r="F104" s="51"/>
      <c r="G104" s="51"/>
      <c r="H104" s="56"/>
      <c r="I104" s="56"/>
      <c r="J104" s="56"/>
      <c r="K104" s="56"/>
      <c r="L104" s="56"/>
      <c r="M104" s="56"/>
      <c r="N104" s="56"/>
      <c r="O104" s="56"/>
      <c r="P104" s="56"/>
      <c r="Q104" s="51"/>
      <c r="R104" s="51"/>
      <c r="S104" s="51"/>
      <c r="T104" s="56"/>
      <c r="U104" s="56"/>
      <c r="V104" s="56"/>
      <c r="W104" s="56"/>
      <c r="X104" s="51"/>
      <c r="Y104" s="56"/>
      <c r="Z104" s="56"/>
      <c r="AA104" s="56"/>
      <c r="AB104" s="51"/>
      <c r="AC104" s="56"/>
      <c r="AE104" s="51"/>
      <c r="AF104" s="56"/>
      <c r="AG104" s="56"/>
      <c r="AH104" s="56"/>
      <c r="AI104" s="51"/>
      <c r="AJ104" s="56"/>
      <c r="AK104" s="56"/>
      <c r="AL104" s="56"/>
      <c r="AM104" s="56"/>
      <c r="AN104" s="56"/>
      <c r="AO104" s="56"/>
      <c r="AP104" s="51"/>
      <c r="AQ104" s="56"/>
      <c r="AR104" s="56"/>
      <c r="AS104" s="56"/>
      <c r="AT104" s="56"/>
      <c r="AU104" s="56"/>
      <c r="AV104" s="56"/>
      <c r="AW104" s="56"/>
      <c r="AX104" s="56"/>
      <c r="AY104" s="56"/>
      <c r="AZ104" s="56"/>
      <c r="BA104" s="56"/>
      <c r="BB104" s="51"/>
      <c r="BC104" s="81"/>
      <c r="BD104" s="81"/>
      <c r="BE104" s="81"/>
      <c r="BG104" s="51"/>
      <c r="BH104" s="51"/>
      <c r="BJ104" s="81"/>
      <c r="BK104" s="81"/>
    </row>
    <row r="105" spans="1:63" s="68" customFormat="1" ht="15" customHeight="1" x14ac:dyDescent="0.35">
      <c r="A105" s="75" t="str">
        <f>'Popis del_fasada'!A174</f>
        <v>1</v>
      </c>
      <c r="B105" s="53" t="s">
        <v>198</v>
      </c>
      <c r="C105" s="81"/>
      <c r="D105" s="51"/>
      <c r="E105" s="51"/>
      <c r="F105" s="51"/>
      <c r="G105" s="51"/>
      <c r="H105" s="56"/>
      <c r="I105" s="56"/>
      <c r="J105" s="56"/>
      <c r="K105" s="56"/>
      <c r="L105" s="56"/>
      <c r="M105" s="56"/>
      <c r="N105" s="56"/>
      <c r="O105" s="56"/>
      <c r="P105" s="56"/>
      <c r="Q105" s="51"/>
      <c r="R105" s="51"/>
      <c r="S105" s="51"/>
      <c r="T105" s="56"/>
      <c r="U105" s="56"/>
      <c r="V105" s="56"/>
      <c r="W105" s="56"/>
      <c r="X105" s="51"/>
      <c r="Y105" s="56"/>
      <c r="Z105" s="56"/>
      <c r="AA105" s="56"/>
      <c r="AB105" s="51"/>
      <c r="AC105" s="56"/>
      <c r="AE105" s="51"/>
      <c r="AF105" s="56"/>
      <c r="AG105" s="56"/>
      <c r="AH105" s="56"/>
      <c r="AI105" s="51"/>
      <c r="AJ105" s="56"/>
      <c r="AK105" s="56"/>
      <c r="AL105" s="56"/>
      <c r="AM105" s="56"/>
      <c r="AN105" s="56"/>
      <c r="AO105" s="56"/>
      <c r="AP105" s="51"/>
      <c r="AQ105" s="56"/>
      <c r="AR105" s="56"/>
      <c r="AS105" s="56"/>
      <c r="AT105" s="56"/>
      <c r="AU105" s="56"/>
      <c r="AV105" s="56"/>
      <c r="AW105" s="56"/>
      <c r="AX105" s="56"/>
      <c r="AY105" s="56"/>
      <c r="AZ105" s="56"/>
      <c r="BA105" s="56"/>
      <c r="BB105" s="51"/>
      <c r="BC105" s="81"/>
      <c r="BD105" s="81"/>
      <c r="BE105" s="81"/>
      <c r="BG105" s="51"/>
      <c r="BH105" s="51"/>
      <c r="BJ105" s="81"/>
      <c r="BK105" s="81"/>
    </row>
    <row r="106" spans="1:63" s="68" customFormat="1" ht="15" customHeight="1" x14ac:dyDescent="0.45">
      <c r="A106" s="75"/>
      <c r="B106" s="51" t="s">
        <v>244</v>
      </c>
      <c r="C106" s="56">
        <v>2.2799999999999998</v>
      </c>
      <c r="D106" s="56">
        <v>1.65</v>
      </c>
      <c r="E106" s="51">
        <f>24</f>
        <v>24</v>
      </c>
      <c r="F106" s="51"/>
      <c r="G106" s="51"/>
      <c r="H106" s="56"/>
      <c r="I106" s="56"/>
      <c r="J106" s="56"/>
      <c r="K106" s="56"/>
      <c r="L106" s="56"/>
      <c r="M106" s="56"/>
      <c r="N106" s="56"/>
      <c r="O106" s="56"/>
      <c r="P106" s="56"/>
      <c r="Q106" s="51"/>
      <c r="R106" s="51"/>
      <c r="S106" s="51"/>
      <c r="T106" s="56"/>
      <c r="U106" s="56"/>
      <c r="V106" s="56"/>
      <c r="W106" s="56"/>
      <c r="X106" s="51"/>
      <c r="Y106" s="56"/>
      <c r="Z106" s="56"/>
      <c r="AA106" s="56"/>
      <c r="AB106" s="51"/>
      <c r="AC106" s="56"/>
      <c r="AE106" s="51"/>
      <c r="AF106" s="56"/>
      <c r="AG106" s="56"/>
      <c r="AH106" s="56"/>
      <c r="AI106" s="51"/>
      <c r="AJ106" s="56"/>
      <c r="AK106" s="56"/>
      <c r="AL106" s="56"/>
      <c r="AM106" s="56"/>
      <c r="AN106" s="56"/>
      <c r="AO106" s="56"/>
      <c r="AP106" s="56"/>
      <c r="AQ106" s="56"/>
      <c r="AR106" s="56"/>
      <c r="AS106" s="56"/>
      <c r="AT106" s="56"/>
      <c r="AU106" s="56"/>
      <c r="AV106" s="56"/>
      <c r="AW106" s="56"/>
      <c r="AX106" s="56"/>
      <c r="AY106" s="56"/>
      <c r="AZ106" s="56"/>
      <c r="BA106" s="56"/>
      <c r="BB106" s="51"/>
      <c r="BC106" s="81"/>
      <c r="BD106" s="81"/>
      <c r="BE106" s="81"/>
      <c r="BG106" s="51">
        <f>E106</f>
        <v>24</v>
      </c>
      <c r="BH106" s="51"/>
      <c r="BJ106" s="81"/>
      <c r="BK106" s="81"/>
    </row>
    <row r="107" spans="1:63" s="68" customFormat="1" ht="15" customHeight="1" x14ac:dyDescent="0.35">
      <c r="A107" s="75"/>
      <c r="B107" s="53"/>
      <c r="C107" s="56"/>
      <c r="D107" s="51"/>
      <c r="E107" s="51"/>
      <c r="F107" s="51"/>
      <c r="G107" s="51"/>
      <c r="H107" s="56"/>
      <c r="I107" s="56"/>
      <c r="J107" s="56"/>
      <c r="K107" s="56"/>
      <c r="L107" s="56"/>
      <c r="M107" s="56"/>
      <c r="N107" s="56"/>
      <c r="O107" s="56"/>
      <c r="P107" s="56"/>
      <c r="Q107" s="51"/>
      <c r="R107" s="51"/>
      <c r="S107" s="51"/>
      <c r="T107" s="56"/>
      <c r="U107" s="56"/>
      <c r="V107" s="56"/>
      <c r="W107" s="56"/>
      <c r="X107" s="51"/>
      <c r="Y107" s="56"/>
      <c r="Z107" s="56"/>
      <c r="AA107" s="56"/>
      <c r="AB107" s="51"/>
      <c r="AC107" s="56"/>
      <c r="AE107" s="51"/>
      <c r="AF107" s="56"/>
      <c r="AG107" s="56"/>
      <c r="AH107" s="56"/>
      <c r="AI107" s="51"/>
      <c r="AJ107" s="56"/>
      <c r="AK107" s="56"/>
      <c r="AL107" s="56"/>
      <c r="AM107" s="56"/>
      <c r="AN107" s="56"/>
      <c r="AO107" s="56"/>
      <c r="AP107" s="56"/>
      <c r="AQ107" s="56"/>
      <c r="AR107" s="56"/>
      <c r="AS107" s="56"/>
      <c r="AT107" s="56"/>
      <c r="AU107" s="56"/>
      <c r="AV107" s="56"/>
      <c r="AW107" s="56"/>
      <c r="AX107" s="56"/>
      <c r="AY107" s="56"/>
      <c r="AZ107" s="56"/>
      <c r="BA107" s="56"/>
      <c r="BB107" s="51"/>
      <c r="BC107" s="81"/>
      <c r="BD107" s="81"/>
      <c r="BE107" s="81"/>
      <c r="BG107" s="51"/>
      <c r="BH107" s="51"/>
      <c r="BJ107" s="81"/>
      <c r="BK107" s="81"/>
    </row>
    <row r="108" spans="1:63" s="68" customFormat="1" ht="15" customHeight="1" x14ac:dyDescent="0.35">
      <c r="A108" s="75"/>
      <c r="B108" s="51"/>
      <c r="C108" s="81"/>
      <c r="D108" s="81"/>
      <c r="E108" s="81"/>
      <c r="F108" s="51"/>
      <c r="G108" s="51"/>
      <c r="H108" s="56"/>
      <c r="I108" s="56"/>
      <c r="J108" s="56"/>
      <c r="K108" s="56"/>
      <c r="L108" s="56"/>
      <c r="M108" s="56"/>
      <c r="N108" s="56"/>
      <c r="O108" s="56"/>
      <c r="P108" s="56"/>
      <c r="Q108" s="51"/>
      <c r="R108" s="51"/>
      <c r="S108" s="51"/>
      <c r="T108" s="56"/>
      <c r="U108" s="56"/>
      <c r="V108" s="56"/>
      <c r="W108" s="56"/>
      <c r="X108" s="51"/>
      <c r="Y108" s="56"/>
      <c r="Z108" s="56"/>
      <c r="AA108" s="56"/>
      <c r="AB108" s="51"/>
      <c r="AC108" s="56"/>
      <c r="AE108" s="51"/>
      <c r="AF108" s="56"/>
      <c r="AG108" s="56"/>
      <c r="AH108" s="56"/>
      <c r="AI108" s="51"/>
      <c r="AJ108" s="56"/>
      <c r="AK108" s="56"/>
      <c r="AL108" s="56"/>
      <c r="AM108" s="56"/>
      <c r="AN108" s="56"/>
      <c r="AO108" s="56"/>
      <c r="AP108" s="51"/>
      <c r="AQ108" s="56"/>
      <c r="AR108" s="56"/>
      <c r="AS108" s="56"/>
      <c r="AT108" s="56"/>
      <c r="AU108" s="56"/>
      <c r="AV108" s="56"/>
      <c r="AW108" s="56"/>
      <c r="AX108" s="56"/>
      <c r="AY108" s="56"/>
      <c r="AZ108" s="56"/>
      <c r="BA108" s="56"/>
      <c r="BB108" s="51"/>
      <c r="BC108" s="81"/>
      <c r="BD108" s="81"/>
      <c r="BE108" s="81"/>
      <c r="BG108" s="51"/>
      <c r="BH108" s="51"/>
      <c r="BJ108" s="81"/>
      <c r="BK108" s="81"/>
    </row>
    <row r="109" spans="1:63" s="68" customFormat="1" ht="15" customHeight="1" x14ac:dyDescent="0.35">
      <c r="A109" s="55" t="str">
        <f>'Popis del_fasada'!A179</f>
        <v>X.</v>
      </c>
      <c r="B109" s="53" t="str">
        <f>'Popis del_fasada'!B179</f>
        <v>RAZNA DELA</v>
      </c>
      <c r="C109" s="81"/>
      <c r="D109" s="81"/>
      <c r="E109" s="81"/>
      <c r="F109" s="51"/>
      <c r="G109" s="51"/>
      <c r="H109" s="56"/>
      <c r="I109" s="56"/>
      <c r="J109" s="56"/>
      <c r="K109" s="56"/>
      <c r="L109" s="56"/>
      <c r="M109" s="56"/>
      <c r="N109" s="56"/>
      <c r="O109" s="56"/>
      <c r="P109" s="56"/>
      <c r="Q109" s="51"/>
      <c r="R109" s="51"/>
      <c r="S109" s="51"/>
      <c r="T109" s="56"/>
      <c r="U109" s="56"/>
      <c r="V109" s="56"/>
      <c r="W109" s="56"/>
      <c r="X109" s="51"/>
      <c r="Y109" s="56"/>
      <c r="Z109" s="56"/>
      <c r="AA109" s="56"/>
      <c r="AB109" s="51"/>
      <c r="AC109" s="56"/>
      <c r="AE109" s="51"/>
      <c r="AF109" s="56"/>
      <c r="AG109" s="56"/>
      <c r="AH109" s="56"/>
      <c r="AI109" s="51"/>
      <c r="AJ109" s="56"/>
      <c r="AK109" s="56"/>
      <c r="AL109" s="56"/>
      <c r="AM109" s="56"/>
      <c r="AN109" s="56"/>
      <c r="AO109" s="56"/>
      <c r="AP109" s="51"/>
      <c r="AQ109" s="56"/>
      <c r="AR109" s="56"/>
      <c r="AS109" s="56"/>
      <c r="AT109" s="56"/>
      <c r="AU109" s="56"/>
      <c r="AV109" s="56"/>
      <c r="AW109" s="56"/>
      <c r="AX109" s="56"/>
      <c r="AY109" s="56"/>
      <c r="AZ109" s="56"/>
      <c r="BA109" s="56"/>
      <c r="BB109" s="51"/>
      <c r="BC109" s="81"/>
      <c r="BD109" s="81"/>
      <c r="BE109" s="81"/>
      <c r="BG109" s="51"/>
      <c r="BH109" s="51"/>
      <c r="BJ109" s="81"/>
      <c r="BK109" s="81"/>
    </row>
    <row r="110" spans="1:63" s="68" customFormat="1" ht="15" customHeight="1" x14ac:dyDescent="0.35">
      <c r="A110" s="75">
        <f>'Popis del_fasada'!A185</f>
        <v>3</v>
      </c>
      <c r="B110" s="53" t="s">
        <v>180</v>
      </c>
      <c r="C110" s="81"/>
      <c r="D110" s="81"/>
      <c r="E110" s="81"/>
      <c r="F110" s="51"/>
      <c r="G110" s="51"/>
      <c r="H110" s="56"/>
      <c r="I110" s="56"/>
      <c r="J110" s="56"/>
      <c r="K110" s="56"/>
      <c r="L110" s="56"/>
      <c r="M110" s="56"/>
      <c r="N110" s="56"/>
      <c r="O110" s="56"/>
      <c r="P110" s="56"/>
      <c r="Q110" s="51"/>
      <c r="R110" s="51"/>
      <c r="S110" s="51"/>
      <c r="T110" s="56"/>
      <c r="U110" s="56"/>
      <c r="V110" s="56"/>
      <c r="W110" s="56"/>
      <c r="X110" s="51"/>
      <c r="Y110" s="56"/>
      <c r="Z110" s="56"/>
      <c r="AA110" s="56"/>
      <c r="AB110" s="51"/>
      <c r="AC110" s="56"/>
      <c r="AE110" s="51"/>
      <c r="AF110" s="56"/>
      <c r="AG110" s="56"/>
      <c r="AH110" s="56"/>
      <c r="AI110" s="51"/>
      <c r="AJ110" s="56"/>
      <c r="AK110" s="56"/>
      <c r="AL110" s="56"/>
      <c r="AM110" s="56"/>
      <c r="AN110" s="56"/>
      <c r="AO110" s="56"/>
      <c r="AP110" s="51"/>
      <c r="AQ110" s="56"/>
      <c r="AR110" s="56"/>
      <c r="AS110" s="56"/>
      <c r="AT110" s="56"/>
      <c r="AU110" s="56"/>
      <c r="AV110" s="56"/>
      <c r="AW110" s="56"/>
      <c r="AX110" s="56"/>
      <c r="AY110" s="56"/>
      <c r="AZ110" s="56"/>
      <c r="BA110" s="56"/>
      <c r="BB110" s="51"/>
      <c r="BC110" s="81"/>
      <c r="BD110" s="81"/>
      <c r="BE110" s="81"/>
      <c r="BG110" s="51"/>
      <c r="BH110" s="51"/>
      <c r="BJ110" s="81"/>
      <c r="BK110" s="81"/>
    </row>
    <row r="111" spans="1:63" s="68" customFormat="1" ht="15" customHeight="1" x14ac:dyDescent="0.45">
      <c r="A111" s="75"/>
      <c r="B111" s="51" t="s">
        <v>244</v>
      </c>
      <c r="C111" s="56">
        <v>2.2799999999999998</v>
      </c>
      <c r="D111" s="56">
        <v>1.65</v>
      </c>
      <c r="E111" s="51">
        <f>24</f>
        <v>24</v>
      </c>
      <c r="F111" s="51"/>
      <c r="G111" s="51"/>
      <c r="H111" s="56"/>
      <c r="I111" s="56"/>
      <c r="J111" s="56"/>
      <c r="K111" s="56"/>
      <c r="L111" s="56"/>
      <c r="M111" s="56"/>
      <c r="N111" s="56"/>
      <c r="O111" s="56"/>
      <c r="P111" s="56"/>
      <c r="Q111" s="51"/>
      <c r="R111" s="51"/>
      <c r="S111" s="51"/>
      <c r="T111" s="56"/>
      <c r="U111" s="56"/>
      <c r="V111" s="56"/>
      <c r="W111" s="56"/>
      <c r="X111" s="51"/>
      <c r="Y111" s="56"/>
      <c r="Z111" s="56"/>
      <c r="AA111" s="56"/>
      <c r="AB111" s="51"/>
      <c r="AC111" s="56"/>
      <c r="AE111" s="51"/>
      <c r="AF111" s="56"/>
      <c r="AG111" s="56"/>
      <c r="AH111" s="56"/>
      <c r="AI111" s="51"/>
      <c r="AJ111" s="56"/>
      <c r="AK111" s="56"/>
      <c r="AL111" s="56"/>
      <c r="AM111" s="56"/>
      <c r="AN111" s="56"/>
      <c r="AO111" s="56"/>
      <c r="AP111" s="51"/>
      <c r="AQ111" s="56"/>
      <c r="AR111" s="56"/>
      <c r="AS111" s="56"/>
      <c r="AT111" s="56"/>
      <c r="AU111" s="56"/>
      <c r="AV111" s="56"/>
      <c r="AW111" s="56"/>
      <c r="AX111" s="56"/>
      <c r="AY111" s="56"/>
      <c r="AZ111" s="56"/>
      <c r="BA111" s="56"/>
      <c r="BB111" s="51"/>
      <c r="BC111" s="81"/>
      <c r="BD111" s="81"/>
      <c r="BE111" s="81"/>
      <c r="BG111" s="51"/>
      <c r="BH111" s="51"/>
      <c r="BJ111" s="81">
        <f>E111</f>
        <v>24</v>
      </c>
      <c r="BK111" s="81"/>
    </row>
    <row r="112" spans="1:63" s="68" customFormat="1" ht="15" customHeight="1" x14ac:dyDescent="0.35">
      <c r="A112" s="75"/>
      <c r="B112" s="53"/>
      <c r="C112" s="81"/>
      <c r="D112" s="81"/>
      <c r="E112" s="81"/>
      <c r="F112" s="51"/>
      <c r="G112" s="51"/>
      <c r="H112" s="56"/>
      <c r="I112" s="56"/>
      <c r="J112" s="56"/>
      <c r="K112" s="56"/>
      <c r="L112" s="56"/>
      <c r="M112" s="56"/>
      <c r="N112" s="56"/>
      <c r="O112" s="56"/>
      <c r="P112" s="56"/>
      <c r="Q112" s="51"/>
      <c r="R112" s="51"/>
      <c r="S112" s="51"/>
      <c r="T112" s="56"/>
      <c r="U112" s="56"/>
      <c r="V112" s="56"/>
      <c r="W112" s="56"/>
      <c r="X112" s="51"/>
      <c r="Y112" s="56"/>
      <c r="Z112" s="56"/>
      <c r="AA112" s="56"/>
      <c r="AB112" s="51"/>
      <c r="AC112" s="56"/>
      <c r="AE112" s="51"/>
      <c r="AF112" s="56"/>
      <c r="AG112" s="56"/>
      <c r="AH112" s="56"/>
      <c r="AI112" s="51"/>
      <c r="AJ112" s="56"/>
      <c r="AK112" s="56"/>
      <c r="AL112" s="56"/>
      <c r="AM112" s="56"/>
      <c r="AN112" s="56"/>
      <c r="AO112" s="56"/>
      <c r="AP112" s="51"/>
      <c r="AQ112" s="56"/>
      <c r="AR112" s="56"/>
      <c r="AS112" s="56"/>
      <c r="AT112" s="56"/>
      <c r="AU112" s="56"/>
      <c r="AV112" s="56"/>
      <c r="AW112" s="56"/>
      <c r="AX112" s="56"/>
      <c r="AY112" s="56"/>
      <c r="AZ112" s="56"/>
      <c r="BA112" s="56"/>
      <c r="BB112" s="51"/>
      <c r="BC112" s="81"/>
      <c r="BD112" s="81"/>
      <c r="BE112" s="81"/>
      <c r="BG112" s="51"/>
      <c r="BH112" s="51"/>
      <c r="BJ112" s="81"/>
      <c r="BK112" s="81"/>
    </row>
    <row r="113" spans="1:63" s="68" customFormat="1" ht="15" customHeight="1" x14ac:dyDescent="0.35">
      <c r="A113" s="75"/>
      <c r="B113" s="53"/>
      <c r="C113" s="51"/>
      <c r="D113" s="51"/>
      <c r="E113" s="51"/>
      <c r="F113" s="51"/>
      <c r="G113" s="51"/>
      <c r="H113" s="56"/>
      <c r="I113" s="56"/>
      <c r="J113" s="56"/>
      <c r="K113" s="56"/>
      <c r="L113" s="56"/>
      <c r="M113" s="56"/>
      <c r="N113" s="56"/>
      <c r="O113" s="56"/>
      <c r="P113" s="56"/>
      <c r="Q113" s="51"/>
      <c r="R113" s="51"/>
      <c r="S113" s="51"/>
      <c r="T113" s="56"/>
      <c r="U113" s="56"/>
      <c r="V113" s="56"/>
      <c r="W113" s="56"/>
      <c r="X113" s="51"/>
      <c r="Y113" s="56"/>
      <c r="Z113" s="56"/>
      <c r="AA113" s="56"/>
      <c r="AB113" s="51"/>
      <c r="AC113" s="56"/>
      <c r="AE113" s="51"/>
      <c r="AF113" s="56"/>
      <c r="AG113" s="56"/>
      <c r="AH113" s="56"/>
      <c r="AI113" s="51"/>
      <c r="AJ113" s="56"/>
      <c r="AK113" s="56"/>
      <c r="AL113" s="56"/>
      <c r="AM113" s="56"/>
      <c r="AN113" s="56"/>
      <c r="AO113" s="56"/>
      <c r="AP113" s="51"/>
      <c r="AQ113" s="56"/>
      <c r="AR113" s="56"/>
      <c r="AS113" s="56"/>
      <c r="AT113" s="56"/>
      <c r="AU113" s="56"/>
      <c r="AV113" s="56"/>
      <c r="AW113" s="56"/>
      <c r="AX113" s="56"/>
      <c r="AY113" s="56"/>
      <c r="AZ113" s="56"/>
      <c r="BA113" s="56"/>
      <c r="BB113" s="51"/>
      <c r="BC113" s="81"/>
      <c r="BD113" s="81"/>
      <c r="BE113" s="81"/>
      <c r="BG113" s="51"/>
      <c r="BH113" s="51"/>
      <c r="BJ113" s="81"/>
      <c r="BK113" s="81"/>
    </row>
    <row r="114" spans="1:63" s="68" customFormat="1" ht="15" customHeight="1" x14ac:dyDescent="0.35">
      <c r="A114" s="75"/>
      <c r="B114" s="53"/>
      <c r="C114" s="51"/>
      <c r="D114" s="51"/>
      <c r="E114" s="51"/>
      <c r="F114" s="51"/>
      <c r="G114" s="51"/>
      <c r="H114" s="56"/>
      <c r="I114" s="56"/>
      <c r="J114" s="56"/>
      <c r="K114" s="56"/>
      <c r="L114" s="56"/>
      <c r="M114" s="56"/>
      <c r="N114" s="56"/>
      <c r="O114" s="56"/>
      <c r="P114" s="56"/>
      <c r="Q114" s="51"/>
      <c r="R114" s="51"/>
      <c r="S114" s="51"/>
      <c r="T114" s="56"/>
      <c r="U114" s="56"/>
      <c r="V114" s="56"/>
      <c r="W114" s="56"/>
      <c r="X114" s="51"/>
      <c r="Y114" s="56"/>
      <c r="Z114" s="56"/>
      <c r="AA114" s="56"/>
      <c r="AB114" s="51"/>
      <c r="AC114" s="56"/>
      <c r="AE114" s="51"/>
      <c r="AF114" s="56"/>
      <c r="AG114" s="56"/>
      <c r="AH114" s="56"/>
      <c r="AI114" s="51"/>
      <c r="AJ114" s="56"/>
      <c r="AK114" s="56"/>
      <c r="AL114" s="56"/>
      <c r="AM114" s="56"/>
      <c r="AN114" s="56"/>
      <c r="AO114" s="56"/>
      <c r="AP114" s="51"/>
      <c r="AQ114" s="56"/>
      <c r="AR114" s="56"/>
      <c r="AS114" s="56"/>
      <c r="AT114" s="56"/>
      <c r="AU114" s="56"/>
      <c r="AV114" s="56"/>
      <c r="AW114" s="56"/>
      <c r="AX114" s="56"/>
      <c r="AY114" s="56"/>
      <c r="AZ114" s="56"/>
      <c r="BA114" s="56"/>
      <c r="BB114" s="51"/>
      <c r="BC114" s="81"/>
      <c r="BD114" s="81"/>
      <c r="BE114" s="81"/>
      <c r="BG114" s="51"/>
      <c r="BH114" s="51"/>
      <c r="BJ114" s="81"/>
      <c r="BK114" s="81"/>
    </row>
    <row r="115" spans="1:63" s="68" customFormat="1" ht="15" customHeight="1" x14ac:dyDescent="0.35">
      <c r="A115" s="114"/>
      <c r="B115" s="71" t="s">
        <v>46</v>
      </c>
      <c r="C115" s="49"/>
      <c r="D115" s="49"/>
      <c r="E115" s="49"/>
      <c r="F115" s="49"/>
      <c r="G115" s="49"/>
      <c r="H115" s="73"/>
      <c r="I115" s="58"/>
      <c r="J115" s="58"/>
      <c r="K115" s="58"/>
      <c r="L115" s="73"/>
      <c r="M115" s="58"/>
      <c r="N115" s="73"/>
      <c r="O115" s="73"/>
      <c r="P115" s="58"/>
      <c r="Q115" s="80"/>
      <c r="R115" s="80"/>
      <c r="S115" s="80"/>
      <c r="T115" s="73"/>
      <c r="U115" s="73"/>
      <c r="V115" s="73"/>
      <c r="W115" s="73"/>
      <c r="X115" s="80"/>
      <c r="Y115" s="73"/>
      <c r="Z115" s="73"/>
      <c r="AA115" s="73"/>
      <c r="AB115" s="80"/>
      <c r="AC115" s="58"/>
      <c r="AE115" s="80"/>
      <c r="AF115" s="73"/>
      <c r="AG115" s="73"/>
      <c r="AH115" s="73"/>
      <c r="AI115" s="49"/>
      <c r="AJ115" s="73"/>
      <c r="AK115" s="58"/>
      <c r="AL115" s="58"/>
      <c r="AM115" s="58"/>
      <c r="AN115" s="58"/>
      <c r="AO115" s="58"/>
      <c r="AP115" s="49"/>
      <c r="AQ115" s="73"/>
      <c r="AR115" s="73"/>
      <c r="AS115" s="73"/>
      <c r="AT115" s="73"/>
      <c r="AU115" s="73"/>
      <c r="AV115" s="73"/>
      <c r="AW115" s="73"/>
      <c r="AX115" s="73"/>
      <c r="AY115" s="73"/>
      <c r="AZ115" s="73"/>
      <c r="BA115" s="73"/>
      <c r="BB115" s="80"/>
      <c r="BC115" s="81"/>
      <c r="BD115" s="81"/>
      <c r="BE115" s="81"/>
      <c r="BG115" s="49"/>
      <c r="BH115" s="49"/>
      <c r="BJ115" s="81"/>
      <c r="BK115" s="81"/>
    </row>
    <row r="116" spans="1:63" s="68" customFormat="1" ht="15" customHeight="1" x14ac:dyDescent="0.35">
      <c r="A116" s="114"/>
      <c r="B116" s="47"/>
      <c r="C116" s="73"/>
      <c r="D116" s="73"/>
      <c r="E116" s="73"/>
      <c r="F116" s="49"/>
      <c r="G116" s="49"/>
      <c r="H116" s="73"/>
      <c r="I116" s="58"/>
      <c r="J116" s="58"/>
      <c r="K116" s="58"/>
      <c r="L116" s="73"/>
      <c r="M116" s="58"/>
      <c r="N116" s="73"/>
      <c r="O116" s="73"/>
      <c r="P116" s="58"/>
      <c r="Q116" s="80"/>
      <c r="R116" s="80"/>
      <c r="S116" s="80"/>
      <c r="T116" s="73"/>
      <c r="U116" s="73"/>
      <c r="V116" s="73"/>
      <c r="W116" s="73"/>
      <c r="X116" s="80"/>
      <c r="Y116" s="73"/>
      <c r="Z116" s="73"/>
      <c r="AA116" s="73"/>
      <c r="AB116" s="80"/>
      <c r="AC116" s="58"/>
      <c r="AE116" s="80"/>
      <c r="AF116" s="73"/>
      <c r="AG116" s="73"/>
      <c r="AH116" s="73"/>
      <c r="AI116" s="49"/>
      <c r="AJ116" s="73"/>
      <c r="AK116" s="58"/>
      <c r="AL116" s="58"/>
      <c r="AM116" s="58"/>
      <c r="AN116" s="58"/>
      <c r="AO116" s="58"/>
      <c r="AP116" s="49"/>
      <c r="AQ116" s="73"/>
      <c r="AR116" s="73"/>
      <c r="AS116" s="73"/>
      <c r="AT116" s="73"/>
      <c r="AU116" s="73"/>
      <c r="AV116" s="73"/>
      <c r="AW116" s="73"/>
      <c r="AX116" s="73"/>
      <c r="AY116" s="73"/>
      <c r="AZ116" s="73"/>
      <c r="BA116" s="73"/>
      <c r="BB116" s="80"/>
      <c r="BC116" s="81"/>
      <c r="BD116" s="81"/>
      <c r="BE116" s="81"/>
      <c r="BG116" s="49"/>
      <c r="BH116" s="49"/>
      <c r="BJ116" s="81"/>
      <c r="BK116" s="81"/>
    </row>
    <row r="117" spans="1:63" s="68" customFormat="1" ht="15" customHeight="1" x14ac:dyDescent="0.35">
      <c r="A117" s="75"/>
      <c r="B117" s="53" t="str">
        <f>'Popis del_fasada'!B39</f>
        <v>RUŠITVENA IN ODSTRANITVENA DELA</v>
      </c>
      <c r="C117" s="73"/>
      <c r="D117" s="73"/>
      <c r="E117" s="73"/>
      <c r="F117" s="49"/>
      <c r="G117" s="49"/>
      <c r="H117" s="73"/>
      <c r="I117" s="58"/>
      <c r="J117" s="58"/>
      <c r="K117" s="58"/>
      <c r="L117" s="73"/>
      <c r="M117" s="58"/>
      <c r="N117" s="73"/>
      <c r="O117" s="73"/>
      <c r="P117" s="58"/>
      <c r="Q117" s="80"/>
      <c r="R117" s="80"/>
      <c r="S117" s="80"/>
      <c r="T117" s="73"/>
      <c r="U117" s="73"/>
      <c r="V117" s="73"/>
      <c r="W117" s="73"/>
      <c r="X117" s="80"/>
      <c r="Y117" s="73"/>
      <c r="Z117" s="73"/>
      <c r="AA117" s="73"/>
      <c r="AB117" s="80"/>
      <c r="AC117" s="58"/>
      <c r="AE117" s="80"/>
      <c r="AF117" s="73"/>
      <c r="AG117" s="73"/>
      <c r="AH117" s="73"/>
      <c r="AI117" s="49"/>
      <c r="AJ117" s="73"/>
      <c r="AK117" s="58"/>
      <c r="AL117" s="58"/>
      <c r="AM117" s="58"/>
      <c r="AN117" s="58"/>
      <c r="AO117" s="58"/>
      <c r="AP117" s="49"/>
      <c r="AQ117" s="73"/>
      <c r="AR117" s="73"/>
      <c r="AS117" s="73"/>
      <c r="AT117" s="73"/>
      <c r="AU117" s="73"/>
      <c r="AV117" s="73"/>
      <c r="AW117" s="73"/>
      <c r="AX117" s="73"/>
      <c r="AY117" s="73"/>
      <c r="AZ117" s="73"/>
      <c r="BA117" s="73"/>
      <c r="BB117" s="80"/>
      <c r="BC117" s="81"/>
      <c r="BD117" s="81"/>
      <c r="BE117" s="81"/>
      <c r="BG117" s="49"/>
      <c r="BH117" s="49"/>
      <c r="BJ117" s="81"/>
      <c r="BK117" s="81"/>
    </row>
    <row r="118" spans="1:63" s="68" customFormat="1" ht="15" customHeight="1" x14ac:dyDescent="0.35">
      <c r="A118" s="75" t="str">
        <f>'Popis del_fasada'!A43</f>
        <v>1</v>
      </c>
      <c r="B118" s="53" t="s">
        <v>201</v>
      </c>
      <c r="C118" s="56"/>
      <c r="D118" s="56"/>
      <c r="E118" s="51"/>
      <c r="F118" s="51"/>
      <c r="G118" s="51"/>
      <c r="H118" s="56"/>
      <c r="I118" s="58"/>
      <c r="J118" s="58"/>
      <c r="K118" s="58"/>
      <c r="L118" s="73"/>
      <c r="M118" s="58"/>
      <c r="N118" s="73"/>
      <c r="O118" s="73"/>
      <c r="P118" s="58"/>
      <c r="Q118" s="80"/>
      <c r="R118" s="80"/>
      <c r="S118" s="80"/>
      <c r="T118" s="73"/>
      <c r="U118" s="73"/>
      <c r="V118" s="73"/>
      <c r="W118" s="73"/>
      <c r="X118" s="80"/>
      <c r="Y118" s="73"/>
      <c r="Z118" s="73"/>
      <c r="AA118" s="73"/>
      <c r="AB118" s="80"/>
      <c r="AC118" s="58"/>
      <c r="AE118" s="80"/>
      <c r="AF118" s="73"/>
      <c r="AG118" s="73"/>
      <c r="AH118" s="73"/>
      <c r="AI118" s="49"/>
      <c r="AJ118" s="73"/>
      <c r="AK118" s="58"/>
      <c r="AL118" s="58"/>
      <c r="AM118" s="58"/>
      <c r="AN118" s="58"/>
      <c r="AO118" s="58"/>
      <c r="AP118" s="49"/>
      <c r="AQ118" s="73"/>
      <c r="AR118" s="73"/>
      <c r="AS118" s="73"/>
      <c r="AT118" s="73"/>
      <c r="AU118" s="73"/>
      <c r="AV118" s="73"/>
      <c r="AW118" s="73"/>
      <c r="AX118" s="73"/>
      <c r="AY118" s="73"/>
      <c r="AZ118" s="73"/>
      <c r="BA118" s="73"/>
      <c r="BB118" s="80"/>
      <c r="BC118" s="81"/>
      <c r="BD118" s="81"/>
      <c r="BE118" s="81"/>
      <c r="BG118" s="49"/>
      <c r="BH118" s="49"/>
      <c r="BJ118" s="81"/>
      <c r="BK118" s="81"/>
    </row>
    <row r="119" spans="1:63" s="68" customFormat="1" ht="15" customHeight="1" x14ac:dyDescent="0.45">
      <c r="A119" s="75"/>
      <c r="B119" s="51" t="s">
        <v>244</v>
      </c>
      <c r="C119" s="56">
        <v>2.2799999999999998</v>
      </c>
      <c r="D119" s="56">
        <v>1.65</v>
      </c>
      <c r="E119" s="51">
        <f>3*6+5+6</f>
        <v>29</v>
      </c>
      <c r="F119" s="51"/>
      <c r="G119" s="51"/>
      <c r="H119" s="56">
        <f>E119</f>
        <v>29</v>
      </c>
      <c r="I119" s="56"/>
      <c r="J119" s="56"/>
      <c r="K119" s="58"/>
      <c r="L119" s="73"/>
      <c r="M119" s="58"/>
      <c r="N119" s="73"/>
      <c r="O119" s="73"/>
      <c r="P119" s="58"/>
      <c r="Q119" s="80"/>
      <c r="R119" s="80"/>
      <c r="S119" s="80"/>
      <c r="T119" s="73"/>
      <c r="U119" s="73"/>
      <c r="V119" s="73"/>
      <c r="W119" s="73"/>
      <c r="X119" s="80"/>
      <c r="Y119" s="73"/>
      <c r="Z119" s="73"/>
      <c r="AA119" s="73"/>
      <c r="AB119" s="80"/>
      <c r="AC119" s="58"/>
      <c r="AE119" s="80"/>
      <c r="AF119" s="73"/>
      <c r="AG119" s="73"/>
      <c r="AH119" s="73"/>
      <c r="AI119" s="49"/>
      <c r="AJ119" s="73"/>
      <c r="AK119" s="58"/>
      <c r="AL119" s="58"/>
      <c r="AM119" s="58"/>
      <c r="AN119" s="58"/>
      <c r="AO119" s="58"/>
      <c r="AP119" s="49"/>
      <c r="AQ119" s="73"/>
      <c r="AR119" s="73"/>
      <c r="AS119" s="73"/>
      <c r="AT119" s="73"/>
      <c r="AU119" s="73"/>
      <c r="AV119" s="73"/>
      <c r="AW119" s="73"/>
      <c r="AX119" s="73"/>
      <c r="AY119" s="73"/>
      <c r="AZ119" s="73"/>
      <c r="BA119" s="73"/>
      <c r="BB119" s="80"/>
      <c r="BC119" s="81"/>
      <c r="BD119" s="81"/>
      <c r="BE119" s="81"/>
      <c r="BG119" s="49"/>
      <c r="BH119" s="49"/>
      <c r="BJ119" s="81"/>
      <c r="BK119" s="81"/>
    </row>
    <row r="120" spans="1:63" s="68" customFormat="1" ht="15" customHeight="1" x14ac:dyDescent="0.35">
      <c r="A120" s="75" t="str">
        <f>'Popis del_fasada'!A48</f>
        <v>3</v>
      </c>
      <c r="B120" s="53" t="s">
        <v>171</v>
      </c>
      <c r="C120" s="72">
        <v>2.2000000000000002</v>
      </c>
      <c r="D120" s="72">
        <v>1.1000000000000001</v>
      </c>
      <c r="E120" s="56">
        <v>5</v>
      </c>
      <c r="F120" s="55"/>
      <c r="G120" s="53"/>
      <c r="H120" s="56"/>
      <c r="I120" s="56">
        <f>E120</f>
        <v>5</v>
      </c>
      <c r="J120" s="56"/>
      <c r="K120" s="56"/>
      <c r="L120" s="56"/>
      <c r="M120" s="56"/>
      <c r="N120" s="73"/>
      <c r="O120" s="73"/>
      <c r="P120" s="58"/>
      <c r="Q120" s="80"/>
      <c r="R120" s="80"/>
      <c r="S120" s="80"/>
      <c r="T120" s="73"/>
      <c r="U120" s="73"/>
      <c r="V120" s="73"/>
      <c r="W120" s="73"/>
      <c r="X120" s="80"/>
      <c r="Y120" s="73"/>
      <c r="Z120" s="73"/>
      <c r="AA120" s="73"/>
      <c r="AB120" s="80"/>
      <c r="AC120" s="58"/>
      <c r="AE120" s="80"/>
      <c r="AF120" s="73"/>
      <c r="AG120" s="73"/>
      <c r="AH120" s="73"/>
      <c r="AI120" s="49"/>
      <c r="AJ120" s="73"/>
      <c r="AK120" s="58"/>
      <c r="AL120" s="58"/>
      <c r="AM120" s="58"/>
      <c r="AN120" s="58"/>
      <c r="AO120" s="58"/>
      <c r="AP120" s="49"/>
      <c r="AQ120" s="73"/>
      <c r="AR120" s="73"/>
      <c r="AS120" s="73"/>
      <c r="AT120" s="73"/>
      <c r="AU120" s="73"/>
      <c r="AV120" s="73"/>
      <c r="AW120" s="73"/>
      <c r="AX120" s="73"/>
      <c r="AY120" s="73"/>
      <c r="AZ120" s="73"/>
      <c r="BA120" s="73"/>
      <c r="BB120" s="80"/>
      <c r="BC120" s="81"/>
      <c r="BD120" s="81"/>
      <c r="BE120" s="81"/>
      <c r="BG120" s="49"/>
      <c r="BH120" s="49"/>
      <c r="BJ120" s="81"/>
      <c r="BK120" s="81"/>
    </row>
    <row r="121" spans="1:63" s="68" customFormat="1" ht="15" customHeight="1" x14ac:dyDescent="0.35">
      <c r="A121" s="75" t="str">
        <f>'Popis del_fasada'!A50</f>
        <v>4</v>
      </c>
      <c r="B121" s="53" t="s">
        <v>136</v>
      </c>
      <c r="K121" s="56"/>
      <c r="L121" s="56"/>
      <c r="M121" s="56"/>
      <c r="N121" s="73"/>
      <c r="O121" s="73"/>
      <c r="P121" s="58"/>
      <c r="Q121" s="80"/>
      <c r="R121" s="80"/>
      <c r="S121" s="80"/>
      <c r="T121" s="73"/>
      <c r="U121" s="73"/>
      <c r="V121" s="73"/>
      <c r="W121" s="73"/>
      <c r="X121" s="80"/>
      <c r="Y121" s="73"/>
      <c r="Z121" s="73"/>
      <c r="AA121" s="73"/>
      <c r="AB121" s="80"/>
      <c r="AC121" s="58"/>
      <c r="AE121" s="80"/>
      <c r="AF121" s="73"/>
      <c r="AG121" s="73"/>
      <c r="AH121" s="73"/>
      <c r="AI121" s="49"/>
      <c r="AJ121" s="73"/>
      <c r="AK121" s="58"/>
      <c r="AL121" s="58"/>
      <c r="AM121" s="58"/>
      <c r="AN121" s="58"/>
      <c r="AO121" s="58"/>
      <c r="AP121" s="49"/>
      <c r="AQ121" s="73"/>
      <c r="AR121" s="73"/>
      <c r="AS121" s="73"/>
      <c r="AT121" s="73"/>
      <c r="AU121" s="73"/>
      <c r="AV121" s="73"/>
      <c r="AW121" s="73"/>
      <c r="AX121" s="73"/>
      <c r="AY121" s="73"/>
      <c r="AZ121" s="73"/>
      <c r="BA121" s="73"/>
      <c r="BB121" s="80"/>
      <c r="BC121" s="81"/>
      <c r="BD121" s="81"/>
      <c r="BE121" s="81"/>
      <c r="BG121" s="49"/>
      <c r="BH121" s="49"/>
      <c r="BJ121" s="81"/>
      <c r="BK121" s="81"/>
    </row>
    <row r="122" spans="1:63" s="68" customFormat="1" ht="15" customHeight="1" x14ac:dyDescent="0.45">
      <c r="A122" s="75"/>
      <c r="B122" s="51" t="s">
        <v>244</v>
      </c>
      <c r="C122" s="56">
        <v>2.2799999999999998</v>
      </c>
      <c r="D122" s="56">
        <v>1.65</v>
      </c>
      <c r="E122" s="51">
        <f>3*6+5+6</f>
        <v>29</v>
      </c>
      <c r="F122" s="55"/>
      <c r="G122" s="53"/>
      <c r="H122" s="56"/>
      <c r="I122" s="56"/>
      <c r="J122" s="56">
        <f>C122*E122</f>
        <v>66.11999999999999</v>
      </c>
      <c r="K122" s="56"/>
      <c r="L122" s="56"/>
      <c r="M122" s="56"/>
      <c r="N122" s="73"/>
      <c r="O122" s="73"/>
      <c r="P122" s="58"/>
      <c r="Q122" s="80"/>
      <c r="R122" s="80"/>
      <c r="S122" s="80"/>
      <c r="T122" s="73"/>
      <c r="U122" s="73"/>
      <c r="V122" s="73"/>
      <c r="W122" s="73"/>
      <c r="X122" s="80"/>
      <c r="Y122" s="73"/>
      <c r="Z122" s="73"/>
      <c r="AA122" s="73"/>
      <c r="AB122" s="80"/>
      <c r="AC122" s="58"/>
      <c r="AE122" s="80"/>
      <c r="AF122" s="73"/>
      <c r="AG122" s="73"/>
      <c r="AH122" s="73"/>
      <c r="AI122" s="49"/>
      <c r="AJ122" s="73"/>
      <c r="AK122" s="58"/>
      <c r="AL122" s="58"/>
      <c r="AM122" s="58"/>
      <c r="AN122" s="58"/>
      <c r="AO122" s="58"/>
      <c r="AP122" s="49"/>
      <c r="AQ122" s="73"/>
      <c r="AR122" s="73"/>
      <c r="AS122" s="73"/>
      <c r="AT122" s="73"/>
      <c r="AU122" s="73"/>
      <c r="AV122" s="73"/>
      <c r="AW122" s="73"/>
      <c r="AX122" s="73"/>
      <c r="AY122" s="73"/>
      <c r="AZ122" s="73"/>
      <c r="BA122" s="73"/>
      <c r="BB122" s="80"/>
      <c r="BC122" s="81"/>
      <c r="BD122" s="81"/>
      <c r="BE122" s="81"/>
      <c r="BG122" s="49"/>
      <c r="BH122" s="49"/>
      <c r="BJ122" s="81"/>
      <c r="BK122" s="81"/>
    </row>
    <row r="123" spans="1:63" s="68" customFormat="1" ht="15" customHeight="1" x14ac:dyDescent="0.45">
      <c r="A123" s="75"/>
      <c r="B123" s="51" t="s">
        <v>245</v>
      </c>
      <c r="C123" s="56">
        <v>1.86</v>
      </c>
      <c r="D123" s="56">
        <v>1.65</v>
      </c>
      <c r="E123" s="51">
        <v>7</v>
      </c>
      <c r="F123" s="55"/>
      <c r="G123" s="53"/>
      <c r="H123" s="56"/>
      <c r="I123" s="56"/>
      <c r="J123" s="56">
        <f>C123*E123</f>
        <v>13.020000000000001</v>
      </c>
      <c r="K123" s="56"/>
      <c r="L123" s="56"/>
      <c r="M123" s="56"/>
      <c r="N123" s="73"/>
      <c r="O123" s="73"/>
      <c r="P123" s="58"/>
      <c r="Q123" s="80"/>
      <c r="R123" s="80"/>
      <c r="S123" s="80"/>
      <c r="T123" s="73"/>
      <c r="U123" s="73"/>
      <c r="V123" s="73"/>
      <c r="W123" s="73"/>
      <c r="X123" s="80"/>
      <c r="Y123" s="73"/>
      <c r="Z123" s="73"/>
      <c r="AA123" s="73"/>
      <c r="AB123" s="80"/>
      <c r="AC123" s="58"/>
      <c r="AE123" s="80"/>
      <c r="AF123" s="73"/>
      <c r="AG123" s="73"/>
      <c r="AH123" s="73"/>
      <c r="AI123" s="49"/>
      <c r="AJ123" s="73"/>
      <c r="AK123" s="58"/>
      <c r="AL123" s="58"/>
      <c r="AM123" s="58"/>
      <c r="AN123" s="58"/>
      <c r="AO123" s="58"/>
      <c r="AP123" s="49"/>
      <c r="AQ123" s="73"/>
      <c r="AR123" s="73"/>
      <c r="AS123" s="73"/>
      <c r="AT123" s="73"/>
      <c r="AU123" s="73"/>
      <c r="AV123" s="73"/>
      <c r="AW123" s="73"/>
      <c r="AX123" s="73"/>
      <c r="AY123" s="73"/>
      <c r="AZ123" s="73"/>
      <c r="BA123" s="73"/>
      <c r="BB123" s="80"/>
      <c r="BC123" s="81"/>
      <c r="BD123" s="81"/>
      <c r="BE123" s="81"/>
      <c r="BG123" s="49"/>
      <c r="BH123" s="49"/>
      <c r="BJ123" s="81"/>
      <c r="BK123" s="81"/>
    </row>
    <row r="124" spans="1:63" s="68" customFormat="1" ht="15" customHeight="1" x14ac:dyDescent="0.45">
      <c r="A124" s="75"/>
      <c r="B124" s="51" t="s">
        <v>247</v>
      </c>
      <c r="C124" s="56">
        <v>0.9</v>
      </c>
      <c r="D124" s="56">
        <v>2.4700000000000002</v>
      </c>
      <c r="E124" s="51">
        <v>7</v>
      </c>
      <c r="F124" s="55"/>
      <c r="G124" s="53"/>
      <c r="H124" s="56"/>
      <c r="I124" s="56"/>
      <c r="J124" s="56"/>
      <c r="K124" s="56"/>
      <c r="L124" s="56"/>
      <c r="M124" s="56"/>
      <c r="N124" s="73"/>
      <c r="O124" s="73"/>
      <c r="P124" s="58"/>
      <c r="Q124" s="80"/>
      <c r="R124" s="80"/>
      <c r="S124" s="80"/>
      <c r="T124" s="73"/>
      <c r="U124" s="73"/>
      <c r="V124" s="73"/>
      <c r="W124" s="73"/>
      <c r="X124" s="80"/>
      <c r="Y124" s="73"/>
      <c r="Z124" s="73"/>
      <c r="AA124" s="73"/>
      <c r="AB124" s="80"/>
      <c r="AC124" s="58"/>
      <c r="AE124" s="80"/>
      <c r="AF124" s="73"/>
      <c r="AG124" s="73"/>
      <c r="AH124" s="73"/>
      <c r="AI124" s="49"/>
      <c r="AJ124" s="73"/>
      <c r="AK124" s="58"/>
      <c r="AL124" s="58"/>
      <c r="AM124" s="58"/>
      <c r="AN124" s="58"/>
      <c r="AO124" s="58"/>
      <c r="AP124" s="49"/>
      <c r="AQ124" s="73"/>
      <c r="AR124" s="73"/>
      <c r="AS124" s="73"/>
      <c r="AT124" s="73"/>
      <c r="AU124" s="73"/>
      <c r="AV124" s="73"/>
      <c r="AW124" s="73"/>
      <c r="AX124" s="73"/>
      <c r="AY124" s="73"/>
      <c r="AZ124" s="73"/>
      <c r="BA124" s="73"/>
      <c r="BB124" s="80"/>
      <c r="BC124" s="81"/>
      <c r="BD124" s="81"/>
      <c r="BE124" s="81"/>
      <c r="BG124" s="49"/>
      <c r="BH124" s="49"/>
      <c r="BJ124" s="81"/>
      <c r="BK124" s="81"/>
    </row>
    <row r="125" spans="1:63" s="68" customFormat="1" ht="15" customHeight="1" x14ac:dyDescent="0.35">
      <c r="A125" s="75" t="str">
        <f>'Popis del_fasada'!A52</f>
        <v>5</v>
      </c>
      <c r="B125" s="53" t="s">
        <v>138</v>
      </c>
      <c r="C125" s="56"/>
      <c r="D125" s="56"/>
      <c r="E125" s="51"/>
      <c r="F125" s="55"/>
      <c r="G125" s="53"/>
      <c r="H125" s="56"/>
      <c r="I125" s="56"/>
      <c r="J125" s="56"/>
      <c r="K125" s="56"/>
      <c r="L125" s="56"/>
      <c r="M125" s="56"/>
      <c r="N125" s="73"/>
      <c r="O125" s="73"/>
      <c r="P125" s="58"/>
      <c r="Q125" s="80"/>
      <c r="R125" s="80"/>
      <c r="S125" s="80"/>
      <c r="T125" s="73"/>
      <c r="U125" s="73"/>
      <c r="V125" s="73"/>
      <c r="W125" s="73"/>
      <c r="X125" s="80"/>
      <c r="Y125" s="73"/>
      <c r="Z125" s="73"/>
      <c r="AA125" s="73"/>
      <c r="AB125" s="80"/>
      <c r="AC125" s="58"/>
      <c r="AE125" s="80"/>
      <c r="AF125" s="73"/>
      <c r="AG125" s="73"/>
      <c r="AH125" s="73"/>
      <c r="AI125" s="49"/>
      <c r="AJ125" s="73"/>
      <c r="AK125" s="58"/>
      <c r="AL125" s="58"/>
      <c r="AM125" s="58"/>
      <c r="AN125" s="58"/>
      <c r="AO125" s="58"/>
      <c r="AP125" s="49"/>
      <c r="AQ125" s="73"/>
      <c r="AR125" s="73"/>
      <c r="AS125" s="73"/>
      <c r="AT125" s="73"/>
      <c r="AU125" s="73"/>
      <c r="AV125" s="73"/>
      <c r="AW125" s="73"/>
      <c r="AX125" s="73"/>
      <c r="AY125" s="73"/>
      <c r="AZ125" s="73"/>
      <c r="BA125" s="73"/>
      <c r="BB125" s="80"/>
      <c r="BC125" s="81"/>
      <c r="BD125" s="81"/>
      <c r="BE125" s="81"/>
      <c r="BG125" s="49"/>
      <c r="BH125" s="49"/>
      <c r="BJ125" s="81"/>
      <c r="BK125" s="81"/>
    </row>
    <row r="126" spans="1:63" s="68" customFormat="1" ht="15" customHeight="1" x14ac:dyDescent="0.45">
      <c r="A126" s="75"/>
      <c r="B126" s="51" t="s">
        <v>244</v>
      </c>
      <c r="C126" s="56">
        <v>2.2799999999999998</v>
      </c>
      <c r="D126" s="56">
        <v>1.65</v>
      </c>
      <c r="E126" s="51">
        <f>3*6+5+6</f>
        <v>29</v>
      </c>
      <c r="F126" s="55"/>
      <c r="G126" s="53"/>
      <c r="H126" s="56"/>
      <c r="I126" s="56"/>
      <c r="J126" s="56"/>
      <c r="K126" s="56">
        <f>D126*2*E126</f>
        <v>95.699999999999989</v>
      </c>
      <c r="L126" s="56"/>
      <c r="M126" s="56"/>
      <c r="N126" s="73"/>
      <c r="O126" s="73"/>
      <c r="P126" s="58"/>
      <c r="Q126" s="80"/>
      <c r="R126" s="80"/>
      <c r="S126" s="80"/>
      <c r="T126" s="73"/>
      <c r="U126" s="73"/>
      <c r="V126" s="73"/>
      <c r="W126" s="73"/>
      <c r="X126" s="80"/>
      <c r="Y126" s="73"/>
      <c r="Z126" s="73"/>
      <c r="AA126" s="73"/>
      <c r="AB126" s="80"/>
      <c r="AC126" s="58"/>
      <c r="AE126" s="80"/>
      <c r="AF126" s="73"/>
      <c r="AG126" s="73"/>
      <c r="AH126" s="73"/>
      <c r="AI126" s="49"/>
      <c r="AJ126" s="73"/>
      <c r="AK126" s="58"/>
      <c r="AL126" s="58"/>
      <c r="AM126" s="58"/>
      <c r="AN126" s="58"/>
      <c r="AO126" s="58"/>
      <c r="AP126" s="49"/>
      <c r="AQ126" s="73"/>
      <c r="AR126" s="73"/>
      <c r="AS126" s="73"/>
      <c r="AT126" s="73"/>
      <c r="AU126" s="73"/>
      <c r="AV126" s="73"/>
      <c r="AW126" s="73"/>
      <c r="AX126" s="73"/>
      <c r="AY126" s="73"/>
      <c r="AZ126" s="73"/>
      <c r="BA126" s="73"/>
      <c r="BB126" s="80"/>
      <c r="BC126" s="81"/>
      <c r="BD126" s="81"/>
      <c r="BE126" s="81"/>
      <c r="BG126" s="49"/>
      <c r="BH126" s="49"/>
      <c r="BJ126" s="81"/>
      <c r="BK126" s="81"/>
    </row>
    <row r="127" spans="1:63" s="68" customFormat="1" ht="15" customHeight="1" x14ac:dyDescent="0.35">
      <c r="A127" s="75" t="str">
        <f>'Popis del_fasada'!A54</f>
        <v>6</v>
      </c>
      <c r="B127" s="53" t="s">
        <v>140</v>
      </c>
      <c r="C127" s="56"/>
      <c r="D127" s="56"/>
      <c r="E127" s="51"/>
      <c r="F127" s="55"/>
      <c r="G127" s="53"/>
      <c r="H127" s="56"/>
      <c r="I127" s="56"/>
      <c r="J127" s="56"/>
      <c r="K127" s="56"/>
      <c r="L127" s="56"/>
      <c r="M127" s="56"/>
      <c r="N127" s="73"/>
      <c r="O127" s="73"/>
      <c r="P127" s="58"/>
      <c r="Q127" s="80"/>
      <c r="R127" s="80"/>
      <c r="S127" s="80"/>
      <c r="T127" s="73"/>
      <c r="U127" s="73"/>
      <c r="V127" s="73"/>
      <c r="W127" s="73"/>
      <c r="X127" s="80"/>
      <c r="Y127" s="73"/>
      <c r="Z127" s="73"/>
      <c r="AA127" s="73"/>
      <c r="AB127" s="80"/>
      <c r="AC127" s="58"/>
      <c r="AE127" s="80"/>
      <c r="AF127" s="73"/>
      <c r="AG127" s="73"/>
      <c r="AH127" s="73"/>
      <c r="AI127" s="49"/>
      <c r="AJ127" s="73"/>
      <c r="AK127" s="58"/>
      <c r="AL127" s="58"/>
      <c r="AM127" s="58"/>
      <c r="AN127" s="58"/>
      <c r="AO127" s="58"/>
      <c r="AP127" s="49"/>
      <c r="AQ127" s="73"/>
      <c r="AR127" s="73"/>
      <c r="AS127" s="73"/>
      <c r="AT127" s="73"/>
      <c r="AU127" s="73"/>
      <c r="AV127" s="73"/>
      <c r="AW127" s="73"/>
      <c r="AX127" s="73"/>
      <c r="AY127" s="73"/>
      <c r="AZ127" s="73"/>
      <c r="BA127" s="73"/>
      <c r="BB127" s="80"/>
      <c r="BC127" s="81"/>
      <c r="BD127" s="81"/>
      <c r="BE127" s="81"/>
      <c r="BG127" s="49"/>
      <c r="BH127" s="49"/>
      <c r="BJ127" s="81"/>
      <c r="BK127" s="81"/>
    </row>
    <row r="128" spans="1:63" s="68" customFormat="1" ht="15" customHeight="1" x14ac:dyDescent="0.45">
      <c r="A128" s="75"/>
      <c r="B128" s="51" t="s">
        <v>244</v>
      </c>
      <c r="C128" s="56">
        <v>2.2799999999999998</v>
      </c>
      <c r="D128" s="56">
        <v>1.65</v>
      </c>
      <c r="E128" s="51">
        <f>3*6+5+6</f>
        <v>29</v>
      </c>
      <c r="F128" s="55"/>
      <c r="G128" s="53"/>
      <c r="H128" s="56"/>
      <c r="I128" s="56"/>
      <c r="J128" s="56"/>
      <c r="K128" s="56"/>
      <c r="L128" s="56">
        <f>E128</f>
        <v>29</v>
      </c>
      <c r="M128" s="56"/>
      <c r="N128" s="56"/>
      <c r="O128" s="56"/>
      <c r="P128" s="58"/>
      <c r="Q128" s="80"/>
      <c r="R128" s="80"/>
      <c r="S128" s="80"/>
      <c r="T128" s="73"/>
      <c r="U128" s="73"/>
      <c r="V128" s="73"/>
      <c r="W128" s="73"/>
      <c r="X128" s="80"/>
      <c r="Y128" s="73"/>
      <c r="Z128" s="73"/>
      <c r="AA128" s="73"/>
      <c r="AB128" s="80"/>
      <c r="AC128" s="58"/>
      <c r="AE128" s="80"/>
      <c r="AF128" s="73"/>
      <c r="AG128" s="73"/>
      <c r="AH128" s="73"/>
      <c r="AI128" s="49"/>
      <c r="AJ128" s="73"/>
      <c r="AK128" s="58"/>
      <c r="AL128" s="58"/>
      <c r="AM128" s="58"/>
      <c r="AN128" s="58"/>
      <c r="AO128" s="58"/>
      <c r="AP128" s="49"/>
      <c r="AQ128" s="73"/>
      <c r="AR128" s="73"/>
      <c r="AS128" s="73"/>
      <c r="AT128" s="73"/>
      <c r="AU128" s="73"/>
      <c r="AV128" s="73"/>
      <c r="AW128" s="73"/>
      <c r="AX128" s="73"/>
      <c r="AY128" s="73"/>
      <c r="AZ128" s="73"/>
      <c r="BA128" s="73"/>
      <c r="BB128" s="80"/>
      <c r="BC128" s="81"/>
      <c r="BD128" s="81"/>
      <c r="BE128" s="81"/>
      <c r="BG128" s="49"/>
      <c r="BH128" s="49"/>
      <c r="BJ128" s="81"/>
      <c r="BK128" s="81"/>
    </row>
    <row r="129" spans="1:63" s="68" customFormat="1" ht="15" customHeight="1" x14ac:dyDescent="0.35">
      <c r="A129" s="75">
        <f>'Popis del_fasada'!A58</f>
        <v>8</v>
      </c>
      <c r="B129" s="53" t="s">
        <v>162</v>
      </c>
      <c r="C129" s="56">
        <f>3.6+2.4</f>
        <v>6</v>
      </c>
      <c r="D129" s="56">
        <v>1.3</v>
      </c>
      <c r="E129" s="51">
        <v>6</v>
      </c>
      <c r="F129" s="55"/>
      <c r="G129" s="53"/>
      <c r="H129" s="56"/>
      <c r="I129" s="56"/>
      <c r="J129" s="56"/>
      <c r="K129" s="56"/>
      <c r="L129" s="56"/>
      <c r="M129" s="56">
        <f>(C129+2*D129)*E129</f>
        <v>51.599999999999994</v>
      </c>
      <c r="N129" s="73"/>
      <c r="O129" s="73"/>
      <c r="P129" s="58"/>
      <c r="Q129" s="80"/>
      <c r="R129" s="80"/>
      <c r="S129" s="80"/>
      <c r="T129" s="73"/>
      <c r="U129" s="73"/>
      <c r="V129" s="73"/>
      <c r="W129" s="73"/>
      <c r="X129" s="80"/>
      <c r="Y129" s="73"/>
      <c r="Z129" s="73"/>
      <c r="AA129" s="73"/>
      <c r="AB129" s="80"/>
      <c r="AC129" s="58"/>
      <c r="AE129" s="80"/>
      <c r="AF129" s="73"/>
      <c r="AG129" s="73"/>
      <c r="AH129" s="73"/>
      <c r="AI129" s="49"/>
      <c r="AJ129" s="73"/>
      <c r="AK129" s="58"/>
      <c r="AL129" s="58"/>
      <c r="AM129" s="58"/>
      <c r="AN129" s="58"/>
      <c r="AO129" s="58"/>
      <c r="AP129" s="49"/>
      <c r="AQ129" s="73"/>
      <c r="AR129" s="73"/>
      <c r="AS129" s="73"/>
      <c r="AT129" s="73"/>
      <c r="AU129" s="73"/>
      <c r="AV129" s="73"/>
      <c r="AW129" s="73"/>
      <c r="AX129" s="73"/>
      <c r="AY129" s="73"/>
      <c r="AZ129" s="73"/>
      <c r="BA129" s="73"/>
      <c r="BB129" s="80"/>
      <c r="BC129" s="81"/>
      <c r="BD129" s="81"/>
      <c r="BE129" s="81"/>
      <c r="BG129" s="49"/>
      <c r="BH129" s="49"/>
      <c r="BJ129" s="81"/>
      <c r="BK129" s="81"/>
    </row>
    <row r="130" spans="1:63" s="68" customFormat="1" ht="15" customHeight="1" x14ac:dyDescent="0.35">
      <c r="A130" s="75">
        <f>'Popis del_fasada'!A64</f>
        <v>11</v>
      </c>
      <c r="B130" s="53" t="s">
        <v>195</v>
      </c>
      <c r="C130" s="56">
        <f>2.28+18.68</f>
        <v>20.96</v>
      </c>
      <c r="D130" s="56">
        <v>0.82</v>
      </c>
      <c r="E130" s="51"/>
      <c r="F130" s="55"/>
      <c r="G130" s="53"/>
      <c r="H130" s="56"/>
      <c r="I130" s="56"/>
      <c r="J130" s="56"/>
      <c r="K130" s="56"/>
      <c r="L130" s="56"/>
      <c r="M130" s="56"/>
      <c r="N130" s="73">
        <f>C130*D130</f>
        <v>17.187200000000001</v>
      </c>
      <c r="O130" s="73"/>
      <c r="P130" s="58"/>
      <c r="Q130" s="80"/>
      <c r="R130" s="80"/>
      <c r="S130" s="80"/>
      <c r="T130" s="73"/>
      <c r="U130" s="73"/>
      <c r="V130" s="73"/>
      <c r="W130" s="73"/>
      <c r="X130" s="80"/>
      <c r="Y130" s="73"/>
      <c r="Z130" s="73"/>
      <c r="AA130" s="73"/>
      <c r="AB130" s="80"/>
      <c r="AC130" s="58"/>
      <c r="AE130" s="80"/>
      <c r="AF130" s="73"/>
      <c r="AG130" s="73"/>
      <c r="AH130" s="73"/>
      <c r="AI130" s="49"/>
      <c r="AJ130" s="73"/>
      <c r="AK130" s="58"/>
      <c r="AL130" s="58"/>
      <c r="AM130" s="58"/>
      <c r="AN130" s="58"/>
      <c r="AO130" s="58"/>
      <c r="AP130" s="49"/>
      <c r="AQ130" s="73"/>
      <c r="AR130" s="73"/>
      <c r="AS130" s="73"/>
      <c r="AT130" s="73"/>
      <c r="AU130" s="73"/>
      <c r="AV130" s="73"/>
      <c r="AW130" s="73"/>
      <c r="AX130" s="73"/>
      <c r="AY130" s="73"/>
      <c r="AZ130" s="73"/>
      <c r="BA130" s="73"/>
      <c r="BB130" s="80"/>
      <c r="BC130" s="81"/>
      <c r="BD130" s="81"/>
      <c r="BE130" s="81"/>
      <c r="BG130" s="49"/>
      <c r="BH130" s="49"/>
      <c r="BJ130" s="81"/>
      <c r="BK130" s="81"/>
    </row>
    <row r="131" spans="1:63" s="68" customFormat="1" ht="15" customHeight="1" x14ac:dyDescent="0.35">
      <c r="A131" s="75">
        <f>'Popis del_fasada'!A66</f>
        <v>12</v>
      </c>
      <c r="B131" s="53" t="s">
        <v>236</v>
      </c>
      <c r="C131" s="56"/>
      <c r="D131" s="56"/>
      <c r="E131" s="51"/>
      <c r="F131" s="55"/>
      <c r="G131" s="53"/>
      <c r="H131" s="56"/>
      <c r="I131" s="56"/>
      <c r="J131" s="56"/>
      <c r="K131" s="56"/>
      <c r="L131" s="56"/>
      <c r="M131" s="56"/>
      <c r="N131" s="73"/>
      <c r="O131" s="73"/>
      <c r="P131" s="58"/>
      <c r="Q131" s="80"/>
      <c r="R131" s="80"/>
      <c r="S131" s="80"/>
      <c r="T131" s="73"/>
      <c r="U131" s="73"/>
      <c r="V131" s="73"/>
      <c r="W131" s="73"/>
      <c r="X131" s="80"/>
      <c r="Y131" s="73"/>
      <c r="Z131" s="73"/>
      <c r="AA131" s="73"/>
      <c r="AB131" s="80"/>
      <c r="AC131" s="58"/>
      <c r="AE131" s="80"/>
      <c r="AF131" s="73"/>
      <c r="AG131" s="73"/>
      <c r="AH131" s="73"/>
      <c r="AI131" s="49"/>
      <c r="AJ131" s="73"/>
      <c r="AK131" s="58"/>
      <c r="AL131" s="58"/>
      <c r="AM131" s="58"/>
      <c r="AN131" s="58"/>
      <c r="AO131" s="58"/>
      <c r="AP131" s="49"/>
      <c r="AQ131" s="73"/>
      <c r="AR131" s="73"/>
      <c r="AS131" s="73"/>
      <c r="AT131" s="73"/>
      <c r="AU131" s="73"/>
      <c r="AV131" s="73"/>
      <c r="AW131" s="73"/>
      <c r="AX131" s="73"/>
      <c r="AY131" s="73"/>
      <c r="AZ131" s="73"/>
      <c r="BA131" s="73"/>
      <c r="BB131" s="80"/>
      <c r="BC131" s="81"/>
      <c r="BD131" s="81"/>
      <c r="BE131" s="81"/>
      <c r="BG131" s="49"/>
      <c r="BH131" s="49"/>
      <c r="BJ131" s="81"/>
      <c r="BK131" s="81"/>
    </row>
    <row r="132" spans="1:63" s="68" customFormat="1" ht="15" customHeight="1" x14ac:dyDescent="0.35">
      <c r="A132" s="75"/>
      <c r="B132" s="53" t="s">
        <v>237</v>
      </c>
      <c r="C132" s="56">
        <v>4.84</v>
      </c>
      <c r="D132" s="56">
        <v>2.5</v>
      </c>
      <c r="E132" s="51"/>
      <c r="F132" s="55"/>
      <c r="G132" s="53"/>
      <c r="H132" s="56"/>
      <c r="I132" s="56"/>
      <c r="J132" s="56"/>
      <c r="K132" s="56"/>
      <c r="L132" s="56"/>
      <c r="M132" s="56"/>
      <c r="N132" s="73"/>
      <c r="O132" s="73">
        <f>C132*D132</f>
        <v>12.1</v>
      </c>
      <c r="P132" s="58"/>
      <c r="Q132" s="80"/>
      <c r="R132" s="80"/>
      <c r="S132" s="80"/>
      <c r="T132" s="73"/>
      <c r="U132" s="73"/>
      <c r="V132" s="73"/>
      <c r="W132" s="73"/>
      <c r="X132" s="80"/>
      <c r="Y132" s="73"/>
      <c r="Z132" s="73"/>
      <c r="AA132" s="73"/>
      <c r="AB132" s="80"/>
      <c r="AC132" s="58"/>
      <c r="AE132" s="80"/>
      <c r="AF132" s="73"/>
      <c r="AG132" s="73"/>
      <c r="AH132" s="73"/>
      <c r="AI132" s="49"/>
      <c r="AJ132" s="73"/>
      <c r="AK132" s="58"/>
      <c r="AL132" s="58"/>
      <c r="AM132" s="58"/>
      <c r="AN132" s="58"/>
      <c r="AO132" s="58"/>
      <c r="AP132" s="49"/>
      <c r="AQ132" s="73"/>
      <c r="AR132" s="73"/>
      <c r="AS132" s="73"/>
      <c r="AT132" s="73"/>
      <c r="AU132" s="73"/>
      <c r="AV132" s="73"/>
      <c r="AW132" s="73"/>
      <c r="AX132" s="73"/>
      <c r="AY132" s="73"/>
      <c r="AZ132" s="73"/>
      <c r="BA132" s="73"/>
      <c r="BB132" s="80"/>
      <c r="BC132" s="81"/>
      <c r="BD132" s="81"/>
      <c r="BE132" s="81"/>
      <c r="BG132" s="49"/>
      <c r="BH132" s="49"/>
      <c r="BJ132" s="81"/>
      <c r="BK132" s="81"/>
    </row>
    <row r="133" spans="1:63" s="68" customFormat="1" ht="15" customHeight="1" x14ac:dyDescent="0.35">
      <c r="A133" s="75"/>
      <c r="B133" s="53" t="s">
        <v>238</v>
      </c>
      <c r="C133" s="56">
        <v>3.36</v>
      </c>
      <c r="D133" s="56">
        <v>3.3</v>
      </c>
      <c r="E133" s="51"/>
      <c r="F133" s="55"/>
      <c r="G133" s="53"/>
      <c r="H133" s="56"/>
      <c r="I133" s="56"/>
      <c r="J133" s="56"/>
      <c r="K133" s="56"/>
      <c r="L133" s="56"/>
      <c r="M133" s="56"/>
      <c r="N133" s="73"/>
      <c r="O133" s="73">
        <f>C133*D133</f>
        <v>11.087999999999999</v>
      </c>
      <c r="P133" s="58"/>
      <c r="Q133" s="80"/>
      <c r="R133" s="80"/>
      <c r="S133" s="80"/>
      <c r="T133" s="73"/>
      <c r="U133" s="73"/>
      <c r="V133" s="73"/>
      <c r="W133" s="73"/>
      <c r="X133" s="80"/>
      <c r="Y133" s="73"/>
      <c r="Z133" s="73"/>
      <c r="AA133" s="73"/>
      <c r="AB133" s="80"/>
      <c r="AC133" s="58"/>
      <c r="AE133" s="80"/>
      <c r="AF133" s="73"/>
      <c r="AG133" s="73"/>
      <c r="AH133" s="73"/>
      <c r="AI133" s="49"/>
      <c r="AJ133" s="73"/>
      <c r="AK133" s="58"/>
      <c r="AL133" s="58"/>
      <c r="AM133" s="58"/>
      <c r="AN133" s="58"/>
      <c r="AO133" s="58"/>
      <c r="AP133" s="49"/>
      <c r="AQ133" s="73"/>
      <c r="AR133" s="73"/>
      <c r="AS133" s="73"/>
      <c r="AT133" s="73"/>
      <c r="AU133" s="73"/>
      <c r="AV133" s="73"/>
      <c r="AW133" s="73"/>
      <c r="AX133" s="73"/>
      <c r="AY133" s="73"/>
      <c r="AZ133" s="73"/>
      <c r="BA133" s="73"/>
      <c r="BB133" s="80"/>
      <c r="BC133" s="81"/>
      <c r="BD133" s="81"/>
      <c r="BE133" s="81"/>
      <c r="BG133" s="49"/>
      <c r="BH133" s="49"/>
      <c r="BJ133" s="81"/>
      <c r="BK133" s="81"/>
    </row>
    <row r="134" spans="1:63" s="68" customFormat="1" ht="15" customHeight="1" x14ac:dyDescent="0.35">
      <c r="A134" s="75"/>
      <c r="B134" s="53"/>
      <c r="C134" s="56"/>
      <c r="D134" s="56"/>
      <c r="E134" s="51"/>
      <c r="F134" s="55"/>
      <c r="G134" s="53"/>
      <c r="H134" s="56"/>
      <c r="I134" s="56"/>
      <c r="J134" s="56"/>
      <c r="K134" s="56"/>
      <c r="L134" s="56"/>
      <c r="M134" s="56"/>
      <c r="N134" s="73"/>
      <c r="O134" s="73"/>
      <c r="P134" s="58"/>
      <c r="Q134" s="80"/>
      <c r="R134" s="80"/>
      <c r="S134" s="80"/>
      <c r="T134" s="73"/>
      <c r="U134" s="73"/>
      <c r="V134" s="73"/>
      <c r="W134" s="73"/>
      <c r="X134" s="80"/>
      <c r="Y134" s="73"/>
      <c r="Z134" s="73"/>
      <c r="AA134" s="73"/>
      <c r="AB134" s="80"/>
      <c r="AC134" s="58"/>
      <c r="AE134" s="80"/>
      <c r="AF134" s="73"/>
      <c r="AG134" s="73"/>
      <c r="AH134" s="73"/>
      <c r="AI134" s="49"/>
      <c r="AJ134" s="73"/>
      <c r="AK134" s="58"/>
      <c r="AL134" s="58"/>
      <c r="AM134" s="58"/>
      <c r="AN134" s="58"/>
      <c r="AO134" s="58"/>
      <c r="AP134" s="49"/>
      <c r="AQ134" s="73"/>
      <c r="AR134" s="73"/>
      <c r="AS134" s="73"/>
      <c r="AT134" s="73"/>
      <c r="AU134" s="73"/>
      <c r="AV134" s="73"/>
      <c r="AW134" s="73"/>
      <c r="AX134" s="73"/>
      <c r="AY134" s="73"/>
      <c r="AZ134" s="73"/>
      <c r="BA134" s="73"/>
      <c r="BB134" s="80"/>
      <c r="BC134" s="81"/>
      <c r="BD134" s="81"/>
      <c r="BE134" s="81"/>
      <c r="BG134" s="49"/>
      <c r="BH134" s="49"/>
      <c r="BJ134" s="81"/>
      <c r="BK134" s="81"/>
    </row>
    <row r="135" spans="1:63" s="68" customFormat="1" ht="15" customHeight="1" x14ac:dyDescent="0.35">
      <c r="A135" s="75"/>
      <c r="B135" s="53" t="str">
        <f>'Popis del_fasada'!B75</f>
        <v>ZEMELJSKA DELA</v>
      </c>
      <c r="C135" s="73"/>
      <c r="D135" s="73"/>
      <c r="E135" s="73"/>
      <c r="F135" s="49"/>
      <c r="G135" s="49"/>
      <c r="H135" s="73"/>
      <c r="I135" s="58"/>
      <c r="J135" s="58"/>
      <c r="K135" s="58"/>
      <c r="L135" s="73"/>
      <c r="M135" s="58"/>
      <c r="N135" s="73"/>
      <c r="O135" s="73"/>
      <c r="P135" s="58"/>
      <c r="Q135" s="80"/>
      <c r="R135" s="80"/>
      <c r="S135" s="80"/>
      <c r="T135" s="73"/>
      <c r="U135" s="73"/>
      <c r="V135" s="73"/>
      <c r="W135" s="73"/>
      <c r="X135" s="80"/>
      <c r="Y135" s="73"/>
      <c r="Z135" s="73"/>
      <c r="AA135" s="73"/>
      <c r="AB135" s="80"/>
      <c r="AC135" s="58"/>
      <c r="AE135" s="80"/>
      <c r="AF135" s="73"/>
      <c r="AG135" s="73"/>
      <c r="AH135" s="73"/>
      <c r="AI135" s="49"/>
      <c r="AJ135" s="73"/>
      <c r="AK135" s="58"/>
      <c r="AL135" s="58"/>
      <c r="AM135" s="58"/>
      <c r="AN135" s="58"/>
      <c r="AO135" s="58"/>
      <c r="AP135" s="49"/>
      <c r="AQ135" s="73"/>
      <c r="AR135" s="73"/>
      <c r="AS135" s="73"/>
      <c r="AT135" s="73"/>
      <c r="AU135" s="73"/>
      <c r="AV135" s="73"/>
      <c r="AW135" s="73"/>
      <c r="AX135" s="73"/>
      <c r="AY135" s="73"/>
      <c r="AZ135" s="73"/>
      <c r="BA135" s="73"/>
      <c r="BB135" s="80"/>
      <c r="BC135" s="81"/>
      <c r="BD135" s="81"/>
      <c r="BE135" s="81"/>
      <c r="BG135" s="49"/>
      <c r="BH135" s="49"/>
      <c r="BJ135" s="81"/>
      <c r="BK135" s="81"/>
    </row>
    <row r="136" spans="1:63" s="68" customFormat="1" ht="15" customHeight="1" x14ac:dyDescent="0.35">
      <c r="A136" s="75" t="str">
        <f>'Popis del_fasada'!A81</f>
        <v>3</v>
      </c>
      <c r="B136" s="53" t="s">
        <v>51</v>
      </c>
      <c r="C136" s="56">
        <f>2.28+18.68</f>
        <v>20.96</v>
      </c>
      <c r="D136" s="56">
        <v>0.82</v>
      </c>
      <c r="E136" s="51">
        <v>0.6</v>
      </c>
      <c r="F136" s="49"/>
      <c r="G136" s="49"/>
      <c r="H136" s="73"/>
      <c r="I136" s="58"/>
      <c r="J136" s="58"/>
      <c r="K136" s="58"/>
      <c r="L136" s="73"/>
      <c r="M136" s="58"/>
      <c r="N136" s="73"/>
      <c r="O136" s="73"/>
      <c r="P136" s="58"/>
      <c r="Q136" s="80"/>
      <c r="R136" s="80"/>
      <c r="S136" s="80"/>
      <c r="T136" s="56">
        <f>C136*D136*E136</f>
        <v>10.31232</v>
      </c>
      <c r="U136" s="73"/>
      <c r="V136" s="73"/>
      <c r="W136" s="73"/>
      <c r="X136" s="80"/>
      <c r="Y136" s="73"/>
      <c r="Z136" s="73"/>
      <c r="AA136" s="73"/>
      <c r="AB136" s="80"/>
      <c r="AC136" s="58"/>
      <c r="AE136" s="80"/>
      <c r="AF136" s="73"/>
      <c r="AG136" s="73"/>
      <c r="AH136" s="73"/>
      <c r="AI136" s="49"/>
      <c r="AJ136" s="73"/>
      <c r="AK136" s="58"/>
      <c r="AL136" s="58"/>
      <c r="AM136" s="58"/>
      <c r="AN136" s="58"/>
      <c r="AO136" s="58"/>
      <c r="AP136" s="49"/>
      <c r="AQ136" s="73"/>
      <c r="AR136" s="73"/>
      <c r="AS136" s="73"/>
      <c r="AT136" s="73"/>
      <c r="AU136" s="73"/>
      <c r="AV136" s="73"/>
      <c r="AW136" s="73"/>
      <c r="AX136" s="73"/>
      <c r="AY136" s="73"/>
      <c r="AZ136" s="73"/>
      <c r="BA136" s="73"/>
      <c r="BB136" s="80"/>
      <c r="BC136" s="81"/>
      <c r="BD136" s="81"/>
      <c r="BE136" s="81"/>
      <c r="BG136" s="49"/>
      <c r="BH136" s="49"/>
      <c r="BJ136" s="81"/>
      <c r="BK136" s="81"/>
    </row>
    <row r="137" spans="1:63" s="68" customFormat="1" ht="15" customHeight="1" x14ac:dyDescent="0.35">
      <c r="A137" s="75" t="str">
        <f>'Popis del_fasada'!A85</f>
        <v>5</v>
      </c>
      <c r="B137" s="53" t="s">
        <v>65</v>
      </c>
      <c r="C137" s="51">
        <f>C136</f>
        <v>20.96</v>
      </c>
      <c r="D137" s="56">
        <v>0.82</v>
      </c>
      <c r="E137" s="81">
        <v>0.6</v>
      </c>
      <c r="F137" s="49"/>
      <c r="G137" s="49"/>
      <c r="H137" s="73"/>
      <c r="I137" s="58"/>
      <c r="J137" s="58"/>
      <c r="K137" s="58"/>
      <c r="L137" s="73"/>
      <c r="M137" s="58"/>
      <c r="N137" s="73"/>
      <c r="O137" s="73"/>
      <c r="P137" s="58"/>
      <c r="Q137" s="80"/>
      <c r="R137" s="80"/>
      <c r="S137" s="80"/>
      <c r="T137" s="56">
        <f>C137*D137*E137</f>
        <v>10.31232</v>
      </c>
      <c r="U137" s="73"/>
      <c r="V137" s="73"/>
      <c r="W137" s="73"/>
      <c r="X137" s="80"/>
      <c r="Y137" s="73"/>
      <c r="Z137" s="73"/>
      <c r="AA137" s="73"/>
      <c r="AB137" s="80"/>
      <c r="AC137" s="58"/>
      <c r="AE137" s="80"/>
      <c r="AF137" s="73"/>
      <c r="AG137" s="73"/>
      <c r="AH137" s="73"/>
      <c r="AI137" s="49"/>
      <c r="AJ137" s="73"/>
      <c r="AK137" s="58"/>
      <c r="AL137" s="58"/>
      <c r="AM137" s="58"/>
      <c r="AN137" s="58"/>
      <c r="AO137" s="58"/>
      <c r="AP137" s="49"/>
      <c r="AQ137" s="73"/>
      <c r="AR137" s="73"/>
      <c r="AS137" s="73"/>
      <c r="AT137" s="73"/>
      <c r="AU137" s="73"/>
      <c r="AV137" s="73"/>
      <c r="AW137" s="73"/>
      <c r="AX137" s="73"/>
      <c r="AY137" s="73"/>
      <c r="AZ137" s="73"/>
      <c r="BA137" s="73"/>
      <c r="BB137" s="80"/>
      <c r="BC137" s="81"/>
      <c r="BD137" s="81"/>
      <c r="BE137" s="81"/>
      <c r="BG137" s="49"/>
      <c r="BH137" s="49"/>
      <c r="BJ137" s="81"/>
      <c r="BK137" s="81"/>
    </row>
    <row r="138" spans="1:63" s="68" customFormat="1" ht="15" customHeight="1" x14ac:dyDescent="0.35">
      <c r="A138" s="75"/>
      <c r="B138" s="53"/>
      <c r="C138" s="73"/>
      <c r="D138" s="73"/>
      <c r="E138" s="73"/>
      <c r="F138" s="49"/>
      <c r="G138" s="49"/>
      <c r="H138" s="73"/>
      <c r="I138" s="58"/>
      <c r="J138" s="58"/>
      <c r="K138" s="58"/>
      <c r="L138" s="73"/>
      <c r="M138" s="58"/>
      <c r="N138" s="73"/>
      <c r="O138" s="73"/>
      <c r="P138" s="58"/>
      <c r="Q138" s="80"/>
      <c r="R138" s="80"/>
      <c r="S138" s="80"/>
      <c r="T138" s="73"/>
      <c r="U138" s="73"/>
      <c r="V138" s="73"/>
      <c r="W138" s="73"/>
      <c r="X138" s="80"/>
      <c r="Y138" s="73"/>
      <c r="Z138" s="73"/>
      <c r="AA138" s="73"/>
      <c r="AB138" s="80"/>
      <c r="AC138" s="58"/>
      <c r="AE138" s="80"/>
      <c r="AF138" s="73"/>
      <c r="AG138" s="73"/>
      <c r="AH138" s="73"/>
      <c r="AI138" s="49"/>
      <c r="AJ138" s="73"/>
      <c r="AK138" s="58"/>
      <c r="AL138" s="58"/>
      <c r="AM138" s="58"/>
      <c r="AN138" s="58"/>
      <c r="AO138" s="58"/>
      <c r="AP138" s="49"/>
      <c r="AQ138" s="73"/>
      <c r="AR138" s="73"/>
      <c r="AS138" s="73"/>
      <c r="AT138" s="73"/>
      <c r="AU138" s="73"/>
      <c r="AV138" s="73"/>
      <c r="AW138" s="73"/>
      <c r="AX138" s="73"/>
      <c r="AY138" s="73"/>
      <c r="AZ138" s="73"/>
      <c r="BA138" s="73"/>
      <c r="BB138" s="80"/>
      <c r="BC138" s="81"/>
      <c r="BD138" s="81"/>
      <c r="BE138" s="81"/>
      <c r="BG138" s="49"/>
      <c r="BH138" s="49"/>
      <c r="BJ138" s="81"/>
      <c r="BK138" s="81"/>
    </row>
    <row r="139" spans="1:63" s="68" customFormat="1" ht="15" customHeight="1" x14ac:dyDescent="0.35">
      <c r="A139" s="75"/>
      <c r="B139" s="53" t="str">
        <f>'Popis del_fasada'!B93</f>
        <v>ZIDARSKA DELA</v>
      </c>
      <c r="C139" s="73"/>
      <c r="D139" s="73"/>
      <c r="E139" s="73"/>
      <c r="F139" s="49"/>
      <c r="G139" s="49"/>
      <c r="H139" s="73"/>
      <c r="I139" s="58"/>
      <c r="J139" s="58"/>
      <c r="K139" s="58"/>
      <c r="L139" s="73"/>
      <c r="M139" s="58"/>
      <c r="N139" s="73"/>
      <c r="O139" s="73"/>
      <c r="P139" s="58"/>
      <c r="Q139" s="80"/>
      <c r="R139" s="80"/>
      <c r="S139" s="80"/>
      <c r="T139" s="73"/>
      <c r="U139" s="73"/>
      <c r="V139" s="73"/>
      <c r="W139" s="73"/>
      <c r="X139" s="80"/>
      <c r="Y139" s="73"/>
      <c r="Z139" s="73"/>
      <c r="AA139" s="73"/>
      <c r="AB139" s="80"/>
      <c r="AC139" s="58"/>
      <c r="AE139" s="80"/>
      <c r="AF139" s="73"/>
      <c r="AG139" s="73"/>
      <c r="AH139" s="73"/>
      <c r="AI139" s="49"/>
      <c r="AJ139" s="73"/>
      <c r="AK139" s="58"/>
      <c r="AL139" s="58"/>
      <c r="AM139" s="58"/>
      <c r="AN139" s="58"/>
      <c r="AO139" s="58"/>
      <c r="AP139" s="49"/>
      <c r="AQ139" s="73"/>
      <c r="AR139" s="73"/>
      <c r="AS139" s="73"/>
      <c r="AT139" s="73"/>
      <c r="AU139" s="73"/>
      <c r="AV139" s="73"/>
      <c r="AW139" s="73"/>
      <c r="AX139" s="73"/>
      <c r="AY139" s="73"/>
      <c r="AZ139" s="73"/>
      <c r="BA139" s="73"/>
      <c r="BB139" s="80"/>
      <c r="BC139" s="81"/>
      <c r="BD139" s="81"/>
      <c r="BE139" s="81"/>
      <c r="BG139" s="49"/>
      <c r="BH139" s="49"/>
      <c r="BJ139" s="81"/>
      <c r="BK139" s="81"/>
    </row>
    <row r="140" spans="1:63" s="68" customFormat="1" ht="15" customHeight="1" x14ac:dyDescent="0.35">
      <c r="A140" s="75">
        <f>'Popis del_fasada'!A95</f>
        <v>1</v>
      </c>
      <c r="B140" s="53"/>
      <c r="C140" s="51"/>
      <c r="D140" s="51"/>
      <c r="E140" s="134"/>
      <c r="F140" s="51"/>
      <c r="G140" s="51"/>
      <c r="H140" s="56"/>
      <c r="I140" s="56"/>
      <c r="J140" s="56"/>
      <c r="K140" s="56"/>
      <c r="L140" s="56"/>
      <c r="M140" s="56"/>
      <c r="N140" s="56"/>
      <c r="O140" s="56"/>
      <c r="P140" s="56"/>
      <c r="Q140" s="51"/>
      <c r="R140" s="51"/>
      <c r="S140" s="51"/>
      <c r="T140" s="56"/>
      <c r="U140" s="56"/>
      <c r="V140" s="56"/>
      <c r="W140" s="56"/>
      <c r="X140" s="51"/>
      <c r="Y140" s="56"/>
      <c r="Z140" s="56"/>
      <c r="AA140" s="56"/>
      <c r="AB140" s="51"/>
      <c r="AC140" s="56"/>
      <c r="AE140" s="80"/>
      <c r="AF140" s="73"/>
      <c r="AG140" s="73"/>
      <c r="AH140" s="73"/>
      <c r="AI140" s="49"/>
      <c r="AJ140" s="73"/>
      <c r="AK140" s="58"/>
      <c r="AL140" s="58"/>
      <c r="AM140" s="58"/>
      <c r="AN140" s="58"/>
      <c r="AO140" s="58"/>
      <c r="AP140" s="49"/>
      <c r="AQ140" s="73"/>
      <c r="AR140" s="73"/>
      <c r="AS140" s="73"/>
      <c r="AT140" s="73"/>
      <c r="AU140" s="73"/>
      <c r="AV140" s="73"/>
      <c r="AW140" s="73"/>
      <c r="AX140" s="73"/>
      <c r="AY140" s="73"/>
      <c r="AZ140" s="73"/>
      <c r="BA140" s="73"/>
      <c r="BB140" s="80"/>
      <c r="BC140" s="81"/>
      <c r="BD140" s="81"/>
      <c r="BE140" s="81"/>
      <c r="BG140" s="49"/>
      <c r="BH140" s="49"/>
      <c r="BJ140" s="81"/>
      <c r="BK140" s="81"/>
    </row>
    <row r="141" spans="1:63" s="68" customFormat="1" ht="15" customHeight="1" x14ac:dyDescent="0.35">
      <c r="A141" s="75"/>
      <c r="B141" s="53"/>
      <c r="C141" s="51"/>
      <c r="D141" s="51"/>
      <c r="E141" s="134"/>
      <c r="F141" s="51"/>
      <c r="G141" s="51"/>
      <c r="H141" s="56"/>
      <c r="I141" s="56"/>
      <c r="J141" s="56"/>
      <c r="K141" s="56"/>
      <c r="L141" s="56"/>
      <c r="M141" s="56"/>
      <c r="N141" s="56"/>
      <c r="O141" s="56"/>
      <c r="P141" s="56"/>
      <c r="Q141" s="51"/>
      <c r="R141" s="51"/>
      <c r="S141" s="51"/>
      <c r="T141" s="56"/>
      <c r="U141" s="56"/>
      <c r="V141" s="56"/>
      <c r="W141" s="56"/>
      <c r="X141" s="51"/>
      <c r="Y141" s="56"/>
      <c r="Z141" s="56"/>
      <c r="AA141" s="56"/>
      <c r="AB141" s="51"/>
      <c r="AC141" s="56"/>
      <c r="AE141" s="80"/>
      <c r="AF141" s="73"/>
      <c r="AG141" s="73"/>
      <c r="AH141" s="73"/>
      <c r="AI141" s="49"/>
      <c r="AJ141" s="73"/>
      <c r="AK141" s="58"/>
      <c r="AL141" s="58"/>
      <c r="AM141" s="58"/>
      <c r="AN141" s="58"/>
      <c r="AO141" s="58"/>
      <c r="AP141" s="49"/>
      <c r="AQ141" s="73"/>
      <c r="AR141" s="73"/>
      <c r="AS141" s="73"/>
      <c r="AT141" s="73"/>
      <c r="AU141" s="73"/>
      <c r="AV141" s="73"/>
      <c r="AW141" s="73"/>
      <c r="AX141" s="73"/>
      <c r="AY141" s="73"/>
      <c r="AZ141" s="73"/>
      <c r="BA141" s="73"/>
      <c r="BB141" s="80"/>
      <c r="BC141" s="81"/>
      <c r="BD141" s="81"/>
      <c r="BE141" s="81"/>
      <c r="BG141" s="49"/>
      <c r="BH141" s="49"/>
      <c r="BJ141" s="81"/>
      <c r="BK141" s="81"/>
    </row>
    <row r="142" spans="1:63" s="68" customFormat="1" ht="15" customHeight="1" x14ac:dyDescent="0.35">
      <c r="A142" s="75">
        <f>'Popis del_fasada'!A97</f>
        <v>2</v>
      </c>
      <c r="B142" s="53" t="s">
        <v>147</v>
      </c>
      <c r="C142" s="51"/>
      <c r="E142" s="51"/>
      <c r="F142" s="51"/>
      <c r="G142" s="51"/>
      <c r="H142" s="56"/>
      <c r="I142" s="56"/>
      <c r="J142" s="56"/>
      <c r="K142" s="56"/>
      <c r="L142" s="56"/>
      <c r="M142" s="56"/>
      <c r="N142" s="56"/>
      <c r="O142" s="56"/>
      <c r="P142" s="56"/>
      <c r="Q142" s="51"/>
      <c r="R142" s="51"/>
      <c r="S142" s="51"/>
      <c r="T142" s="56"/>
      <c r="U142" s="56"/>
      <c r="V142" s="56"/>
      <c r="W142" s="56"/>
      <c r="X142" s="51"/>
      <c r="Y142" s="56"/>
      <c r="Z142" s="56"/>
      <c r="AA142" s="56"/>
      <c r="AB142" s="80"/>
      <c r="AC142" s="58"/>
      <c r="AE142" s="80"/>
      <c r="AF142" s="73"/>
      <c r="AG142" s="73"/>
      <c r="AH142" s="73"/>
      <c r="AI142" s="49"/>
      <c r="AJ142" s="73"/>
      <c r="AK142" s="58"/>
      <c r="AL142" s="58"/>
      <c r="AM142" s="58"/>
      <c r="AN142" s="58"/>
      <c r="AO142" s="58"/>
      <c r="AP142" s="49"/>
      <c r="AQ142" s="73"/>
      <c r="AR142" s="73"/>
      <c r="AS142" s="73"/>
      <c r="AT142" s="73"/>
      <c r="AU142" s="73"/>
      <c r="AV142" s="73"/>
      <c r="AW142" s="73"/>
      <c r="AX142" s="73"/>
      <c r="AY142" s="73"/>
      <c r="AZ142" s="73"/>
      <c r="BA142" s="73"/>
      <c r="BB142" s="80"/>
      <c r="BC142" s="81"/>
      <c r="BD142" s="81"/>
      <c r="BE142" s="81"/>
      <c r="BG142" s="49"/>
      <c r="BH142" s="49"/>
      <c r="BJ142" s="81"/>
      <c r="BK142" s="81"/>
    </row>
    <row r="143" spans="1:63" s="68" customFormat="1" ht="15" customHeight="1" x14ac:dyDescent="0.35">
      <c r="A143" s="75"/>
      <c r="B143" s="53" t="s">
        <v>182</v>
      </c>
      <c r="C143" s="51">
        <v>18.68</v>
      </c>
      <c r="D143" s="81">
        <v>16.2</v>
      </c>
      <c r="E143" s="51"/>
      <c r="F143" s="51"/>
      <c r="G143" s="51"/>
      <c r="H143" s="56"/>
      <c r="I143" s="56"/>
      <c r="J143" s="56"/>
      <c r="K143" s="56"/>
      <c r="L143" s="56"/>
      <c r="M143" s="56"/>
      <c r="N143" s="56"/>
      <c r="O143" s="56"/>
      <c r="P143" s="56"/>
      <c r="Q143" s="51"/>
      <c r="R143" s="51"/>
      <c r="S143" s="51"/>
      <c r="T143" s="56"/>
      <c r="U143" s="56"/>
      <c r="V143" s="56"/>
      <c r="W143" s="56"/>
      <c r="X143" s="51"/>
      <c r="Y143" s="56"/>
      <c r="Z143" s="56">
        <f>C143*D143</f>
        <v>302.61599999999999</v>
      </c>
      <c r="AA143" s="56"/>
      <c r="AB143" s="80"/>
      <c r="AC143" s="58"/>
      <c r="AE143" s="80"/>
      <c r="AF143" s="73"/>
      <c r="AG143" s="73"/>
      <c r="AH143" s="73"/>
      <c r="AI143" s="49"/>
      <c r="AJ143" s="73"/>
      <c r="AK143" s="58"/>
      <c r="AL143" s="58"/>
      <c r="AM143" s="58"/>
      <c r="AN143" s="58"/>
      <c r="AO143" s="58"/>
      <c r="AP143" s="49"/>
      <c r="AQ143" s="73"/>
      <c r="AR143" s="73"/>
      <c r="AS143" s="73"/>
      <c r="AT143" s="73"/>
      <c r="AU143" s="73"/>
      <c r="AV143" s="73"/>
      <c r="AW143" s="73"/>
      <c r="AX143" s="73"/>
      <c r="AY143" s="73"/>
      <c r="AZ143" s="73"/>
      <c r="BA143" s="73"/>
      <c r="BB143" s="80"/>
      <c r="BC143" s="81"/>
      <c r="BD143" s="81"/>
      <c r="BE143" s="81"/>
      <c r="BG143" s="49"/>
      <c r="BH143" s="49"/>
      <c r="BJ143" s="81"/>
      <c r="BK143" s="81"/>
    </row>
    <row r="144" spans="1:63" s="68" customFormat="1" ht="15" customHeight="1" x14ac:dyDescent="0.35">
      <c r="A144" s="75"/>
      <c r="B144" s="53" t="s">
        <v>183</v>
      </c>
      <c r="C144" s="51">
        <v>2.2799999999999998</v>
      </c>
      <c r="D144" s="81">
        <v>16.2</v>
      </c>
      <c r="E144" s="51"/>
      <c r="F144" s="51"/>
      <c r="G144" s="51"/>
      <c r="H144" s="56"/>
      <c r="I144" s="56"/>
      <c r="J144" s="56"/>
      <c r="K144" s="56"/>
      <c r="L144" s="56"/>
      <c r="M144" s="56"/>
      <c r="N144" s="56"/>
      <c r="O144" s="56"/>
      <c r="P144" s="56"/>
      <c r="Q144" s="51"/>
      <c r="R144" s="51"/>
      <c r="S144" s="51"/>
      <c r="T144" s="56"/>
      <c r="U144" s="56"/>
      <c r="V144" s="56"/>
      <c r="W144" s="56"/>
      <c r="X144" s="51"/>
      <c r="Y144" s="56"/>
      <c r="Z144" s="56">
        <f>C144*D144</f>
        <v>36.935999999999993</v>
      </c>
      <c r="AA144" s="56"/>
      <c r="AB144" s="80"/>
      <c r="AC144" s="58"/>
      <c r="AE144" s="80"/>
      <c r="AF144" s="73"/>
      <c r="AG144" s="73"/>
      <c r="AH144" s="73"/>
      <c r="AI144" s="49"/>
      <c r="AJ144" s="73"/>
      <c r="AK144" s="58"/>
      <c r="AL144" s="58"/>
      <c r="AM144" s="58"/>
      <c r="AN144" s="58"/>
      <c r="AO144" s="58"/>
      <c r="AP144" s="49"/>
      <c r="AQ144" s="73"/>
      <c r="AR144" s="73"/>
      <c r="AS144" s="73"/>
      <c r="AT144" s="73"/>
      <c r="AU144" s="73"/>
      <c r="AV144" s="73"/>
      <c r="AW144" s="73"/>
      <c r="AX144" s="73"/>
      <c r="AY144" s="73"/>
      <c r="AZ144" s="73"/>
      <c r="BA144" s="73"/>
      <c r="BB144" s="80"/>
      <c r="BC144" s="81"/>
      <c r="BD144" s="81"/>
      <c r="BE144" s="81"/>
      <c r="BG144" s="49"/>
      <c r="BH144" s="49"/>
      <c r="BJ144" s="81"/>
      <c r="BK144" s="81"/>
    </row>
    <row r="145" spans="1:63" s="68" customFormat="1" ht="15" customHeight="1" x14ac:dyDescent="0.35">
      <c r="A145" s="75"/>
      <c r="B145" s="53"/>
      <c r="C145" s="51"/>
      <c r="D145" s="51"/>
      <c r="E145" s="51"/>
      <c r="F145" s="51"/>
      <c r="G145" s="51"/>
      <c r="H145" s="56"/>
      <c r="I145" s="56"/>
      <c r="J145" s="56"/>
      <c r="K145" s="56"/>
      <c r="L145" s="56"/>
      <c r="M145" s="56"/>
      <c r="N145" s="56"/>
      <c r="O145" s="56"/>
      <c r="P145" s="56"/>
      <c r="Q145" s="51"/>
      <c r="R145" s="51"/>
      <c r="S145" s="51"/>
      <c r="T145" s="56"/>
      <c r="U145" s="56"/>
      <c r="V145" s="56"/>
      <c r="W145" s="56"/>
      <c r="X145" s="51"/>
      <c r="Y145" s="56"/>
      <c r="Z145" s="56"/>
      <c r="AA145" s="56"/>
      <c r="AB145" s="80"/>
      <c r="AC145" s="58"/>
      <c r="AE145" s="80"/>
      <c r="AF145" s="73"/>
      <c r="AG145" s="73"/>
      <c r="AH145" s="73"/>
      <c r="AI145" s="49"/>
      <c r="AJ145" s="73"/>
      <c r="AK145" s="58"/>
      <c r="AL145" s="58"/>
      <c r="AM145" s="58"/>
      <c r="AN145" s="58"/>
      <c r="AO145" s="58"/>
      <c r="AP145" s="49"/>
      <c r="AQ145" s="73"/>
      <c r="AR145" s="73"/>
      <c r="AS145" s="73"/>
      <c r="AT145" s="73"/>
      <c r="AU145" s="73"/>
      <c r="AV145" s="73"/>
      <c r="AW145" s="73"/>
      <c r="AX145" s="73"/>
      <c r="AY145" s="73"/>
      <c r="AZ145" s="73"/>
      <c r="BA145" s="73"/>
      <c r="BB145" s="80"/>
      <c r="BC145" s="81"/>
      <c r="BD145" s="81"/>
      <c r="BE145" s="81"/>
      <c r="BG145" s="49"/>
      <c r="BH145" s="49"/>
      <c r="BJ145" s="81"/>
      <c r="BK145" s="81"/>
    </row>
    <row r="146" spans="1:63" s="68" customFormat="1" ht="15" customHeight="1" x14ac:dyDescent="0.35">
      <c r="A146" s="75">
        <f>'Popis del_fasada'!A99</f>
        <v>3</v>
      </c>
      <c r="B146" s="53" t="s">
        <v>149</v>
      </c>
      <c r="C146" s="51">
        <f>C143+C144</f>
        <v>20.96</v>
      </c>
      <c r="D146" s="51">
        <f>0.8</f>
        <v>0.8</v>
      </c>
      <c r="E146" s="51"/>
      <c r="F146" s="51"/>
      <c r="G146" s="51"/>
      <c r="H146" s="56"/>
      <c r="I146" s="56"/>
      <c r="J146" s="56"/>
      <c r="K146" s="56"/>
      <c r="L146" s="56"/>
      <c r="M146" s="56"/>
      <c r="N146" s="56"/>
      <c r="O146" s="56"/>
      <c r="P146" s="56"/>
      <c r="Q146" s="51"/>
      <c r="R146" s="51"/>
      <c r="S146" s="51"/>
      <c r="T146" s="56"/>
      <c r="U146" s="56"/>
      <c r="V146" s="56"/>
      <c r="W146" s="56"/>
      <c r="X146" s="51"/>
      <c r="Y146" s="56"/>
      <c r="Z146" s="56"/>
      <c r="AA146" s="56">
        <f>C146*D146</f>
        <v>16.768000000000001</v>
      </c>
      <c r="AB146" s="80"/>
      <c r="AC146" s="58"/>
      <c r="AE146" s="80"/>
      <c r="AF146" s="73"/>
      <c r="AG146" s="73"/>
      <c r="AH146" s="73"/>
      <c r="AI146" s="49"/>
      <c r="AJ146" s="73"/>
      <c r="AK146" s="58"/>
      <c r="AL146" s="58"/>
      <c r="AM146" s="58"/>
      <c r="AN146" s="58"/>
      <c r="AO146" s="58"/>
      <c r="AP146" s="49"/>
      <c r="AQ146" s="73"/>
      <c r="AR146" s="73"/>
      <c r="AS146" s="73"/>
      <c r="AT146" s="73"/>
      <c r="AU146" s="73"/>
      <c r="AV146" s="73"/>
      <c r="AW146" s="73"/>
      <c r="AX146" s="73"/>
      <c r="AY146" s="73"/>
      <c r="AZ146" s="73"/>
      <c r="BA146" s="73"/>
      <c r="BB146" s="80"/>
      <c r="BC146" s="81"/>
      <c r="BD146" s="81"/>
      <c r="BE146" s="81"/>
      <c r="BG146" s="49"/>
      <c r="BH146" s="49"/>
      <c r="BJ146" s="81"/>
      <c r="BK146" s="81"/>
    </row>
    <row r="147" spans="1:63" s="68" customFormat="1" ht="15" customHeight="1" x14ac:dyDescent="0.35">
      <c r="A147" s="75">
        <f>'Popis del_fasada'!A101</f>
        <v>4</v>
      </c>
      <c r="B147" s="53" t="s">
        <v>61</v>
      </c>
      <c r="C147" s="51"/>
      <c r="D147" s="51"/>
      <c r="E147" s="51"/>
      <c r="F147" s="49"/>
      <c r="G147" s="49"/>
      <c r="H147" s="73"/>
      <c r="I147" s="56"/>
      <c r="J147" s="58"/>
      <c r="K147" s="58"/>
      <c r="L147" s="73"/>
      <c r="M147" s="58"/>
      <c r="N147" s="73"/>
      <c r="O147" s="73"/>
      <c r="P147" s="58"/>
      <c r="Q147" s="80"/>
      <c r="R147" s="80"/>
      <c r="S147" s="80"/>
      <c r="T147" s="73"/>
      <c r="U147" s="73"/>
      <c r="V147" s="73"/>
      <c r="W147" s="73"/>
      <c r="X147" s="80"/>
      <c r="Y147" s="73"/>
      <c r="Z147" s="73"/>
      <c r="AA147" s="73"/>
      <c r="AB147" s="80"/>
      <c r="AC147" s="58"/>
      <c r="AE147" s="80"/>
      <c r="AF147" s="73"/>
      <c r="AG147" s="73"/>
      <c r="AH147" s="73"/>
      <c r="AI147" s="49"/>
      <c r="AJ147" s="73"/>
      <c r="AK147" s="58"/>
      <c r="AL147" s="58"/>
      <c r="AM147" s="58"/>
      <c r="AN147" s="58"/>
      <c r="AO147" s="58"/>
      <c r="AP147" s="49"/>
      <c r="AQ147" s="73"/>
      <c r="AR147" s="73"/>
      <c r="AS147" s="73"/>
      <c r="AT147" s="73"/>
      <c r="AU147" s="73"/>
      <c r="AV147" s="73"/>
      <c r="AW147" s="73"/>
      <c r="AX147" s="73"/>
      <c r="AY147" s="73"/>
      <c r="AZ147" s="73"/>
      <c r="BA147" s="73"/>
      <c r="BB147" s="80"/>
      <c r="BC147" s="81"/>
      <c r="BD147" s="81"/>
      <c r="BE147" s="81"/>
      <c r="BG147" s="49"/>
      <c r="BH147" s="49"/>
      <c r="BJ147" s="81"/>
      <c r="BK147" s="81"/>
    </row>
    <row r="148" spans="1:63" s="68" customFormat="1" ht="15" customHeight="1" x14ac:dyDescent="0.45">
      <c r="A148" s="75"/>
      <c r="B148" s="51" t="s">
        <v>244</v>
      </c>
      <c r="C148" s="56">
        <v>2.2799999999999998</v>
      </c>
      <c r="D148" s="56">
        <v>1.65</v>
      </c>
      <c r="E148" s="51">
        <f>3*6+5+6</f>
        <v>29</v>
      </c>
      <c r="F148" s="49"/>
      <c r="G148" s="49"/>
      <c r="H148" s="73"/>
      <c r="I148" s="56"/>
      <c r="J148" s="58"/>
      <c r="K148" s="58"/>
      <c r="L148" s="73"/>
      <c r="M148" s="58"/>
      <c r="N148" s="73"/>
      <c r="O148" s="73"/>
      <c r="P148" s="58"/>
      <c r="Q148" s="80"/>
      <c r="R148" s="80"/>
      <c r="S148" s="80"/>
      <c r="T148" s="73"/>
      <c r="U148" s="73"/>
      <c r="V148" s="73"/>
      <c r="W148" s="73"/>
      <c r="X148" s="80"/>
      <c r="Y148" s="73"/>
      <c r="Z148" s="73"/>
      <c r="AA148" s="73"/>
      <c r="AB148" s="51">
        <f>(0.05+C148+0.05)*E148</f>
        <v>69.019999999999982</v>
      </c>
      <c r="AC148" s="58"/>
      <c r="AE148" s="80"/>
      <c r="AF148" s="73"/>
      <c r="AG148" s="73"/>
      <c r="AH148" s="73"/>
      <c r="AI148" s="49"/>
      <c r="AJ148" s="56">
        <f>-C148*D148*E148</f>
        <v>-109.09799999999998</v>
      </c>
      <c r="AK148" s="58"/>
      <c r="AL148" s="58"/>
      <c r="AM148" s="58"/>
      <c r="AN148" s="58"/>
      <c r="AO148" s="58"/>
      <c r="AP148" s="49"/>
      <c r="AQ148" s="73"/>
      <c r="AR148" s="73"/>
      <c r="AS148" s="73"/>
      <c r="AT148" s="73"/>
      <c r="AU148" s="73"/>
      <c r="AV148" s="73"/>
      <c r="AW148" s="73"/>
      <c r="AX148" s="73"/>
      <c r="AY148" s="73"/>
      <c r="AZ148" s="73"/>
      <c r="BA148" s="73"/>
      <c r="BB148" s="80"/>
      <c r="BC148" s="81"/>
      <c r="BD148" s="81"/>
      <c r="BE148" s="81"/>
      <c r="BG148" s="49"/>
      <c r="BH148" s="49"/>
      <c r="BJ148" s="81"/>
      <c r="BK148" s="81"/>
    </row>
    <row r="149" spans="1:63" s="68" customFormat="1" ht="15" customHeight="1" x14ac:dyDescent="0.45">
      <c r="A149" s="75"/>
      <c r="B149" s="51" t="s">
        <v>245</v>
      </c>
      <c r="C149" s="56">
        <v>1.86</v>
      </c>
      <c r="D149" s="56">
        <v>1.65</v>
      </c>
      <c r="E149" s="51">
        <v>7</v>
      </c>
      <c r="F149" s="49"/>
      <c r="G149" s="49"/>
      <c r="H149" s="73"/>
      <c r="I149" s="56"/>
      <c r="J149" s="58"/>
      <c r="K149" s="58"/>
      <c r="L149" s="73"/>
      <c r="M149" s="58"/>
      <c r="N149" s="73"/>
      <c r="O149" s="73"/>
      <c r="P149" s="58"/>
      <c r="Q149" s="80"/>
      <c r="R149" s="80"/>
      <c r="S149" s="80"/>
      <c r="T149" s="73"/>
      <c r="U149" s="73"/>
      <c r="V149" s="73"/>
      <c r="W149" s="73"/>
      <c r="X149" s="80"/>
      <c r="Y149" s="73"/>
      <c r="Z149" s="73"/>
      <c r="AA149" s="73"/>
      <c r="AB149" s="51">
        <f>(0.05+C149+0.05)*E149</f>
        <v>13.72</v>
      </c>
      <c r="AC149" s="58"/>
      <c r="AE149" s="80"/>
      <c r="AF149" s="73"/>
      <c r="AG149" s="73"/>
      <c r="AH149" s="73"/>
      <c r="AI149" s="49"/>
      <c r="AJ149" s="56">
        <f>-C149*D149*E149</f>
        <v>-21.483000000000001</v>
      </c>
      <c r="AK149" s="58"/>
      <c r="AL149" s="58"/>
      <c r="AM149" s="58"/>
      <c r="AN149" s="58"/>
      <c r="AO149" s="58"/>
      <c r="AP149" s="49"/>
      <c r="AQ149" s="73"/>
      <c r="AR149" s="73"/>
      <c r="AS149" s="73"/>
      <c r="AT149" s="73"/>
      <c r="AU149" s="73"/>
      <c r="AV149" s="73"/>
      <c r="AW149" s="73"/>
      <c r="AX149" s="73"/>
      <c r="AY149" s="73"/>
      <c r="AZ149" s="73"/>
      <c r="BA149" s="73"/>
      <c r="BB149" s="80"/>
      <c r="BC149" s="81"/>
      <c r="BD149" s="81"/>
      <c r="BE149" s="81"/>
      <c r="BG149" s="49"/>
      <c r="BH149" s="49"/>
      <c r="BJ149" s="81"/>
      <c r="BK149" s="81"/>
    </row>
    <row r="150" spans="1:63" s="68" customFormat="1" ht="15" customHeight="1" x14ac:dyDescent="0.45">
      <c r="A150" s="75"/>
      <c r="B150" s="51" t="s">
        <v>247</v>
      </c>
      <c r="C150" s="56">
        <v>0.9</v>
      </c>
      <c r="D150" s="56">
        <v>2.4700000000000002</v>
      </c>
      <c r="E150" s="51">
        <v>7</v>
      </c>
      <c r="F150" s="49"/>
      <c r="G150" s="49"/>
      <c r="H150" s="73"/>
      <c r="I150" s="56"/>
      <c r="J150" s="58"/>
      <c r="K150" s="58"/>
      <c r="L150" s="73"/>
      <c r="M150" s="58"/>
      <c r="N150" s="73"/>
      <c r="O150" s="73"/>
      <c r="P150" s="58"/>
      <c r="Q150" s="80"/>
      <c r="R150" s="80"/>
      <c r="S150" s="80"/>
      <c r="T150" s="73"/>
      <c r="U150" s="73"/>
      <c r="V150" s="73"/>
      <c r="W150" s="73"/>
      <c r="X150" s="80"/>
      <c r="Y150" s="73"/>
      <c r="Z150" s="73"/>
      <c r="AA150" s="73"/>
      <c r="AB150" s="80"/>
      <c r="AC150" s="58"/>
      <c r="AE150" s="80"/>
      <c r="AF150" s="73"/>
      <c r="AG150" s="73"/>
      <c r="AH150" s="73"/>
      <c r="AI150" s="49"/>
      <c r="AJ150" s="56">
        <f>-C150*D150*E150</f>
        <v>-15.561000000000002</v>
      </c>
      <c r="AK150" s="58"/>
      <c r="AL150" s="58"/>
      <c r="AM150" s="58"/>
      <c r="AN150" s="58"/>
      <c r="AO150" s="58"/>
      <c r="AP150" s="49"/>
      <c r="AQ150" s="73"/>
      <c r="AR150" s="73"/>
      <c r="AS150" s="73"/>
      <c r="AT150" s="73"/>
      <c r="AU150" s="73"/>
      <c r="AV150" s="73"/>
      <c r="AW150" s="73"/>
      <c r="AX150" s="73"/>
      <c r="AY150" s="73"/>
      <c r="AZ150" s="73"/>
      <c r="BA150" s="73"/>
      <c r="BB150" s="80"/>
      <c r="BC150" s="81"/>
      <c r="BD150" s="81"/>
      <c r="BE150" s="81"/>
      <c r="BG150" s="49"/>
      <c r="BH150" s="49"/>
      <c r="BJ150" s="81"/>
      <c r="BK150" s="81"/>
    </row>
    <row r="151" spans="1:63" s="68" customFormat="1" ht="15" customHeight="1" x14ac:dyDescent="0.35">
      <c r="A151" s="75">
        <f>'Popis del_fasada'!A103</f>
        <v>5</v>
      </c>
      <c r="B151" s="53" t="s">
        <v>143</v>
      </c>
      <c r="C151" s="51">
        <v>2.2000000000000002</v>
      </c>
      <c r="D151" s="51">
        <v>1.1000000000000001</v>
      </c>
      <c r="E151" s="51">
        <v>5</v>
      </c>
      <c r="F151" s="49"/>
      <c r="G151" s="49"/>
      <c r="H151" s="73"/>
      <c r="I151" s="56"/>
      <c r="J151" s="58"/>
      <c r="K151" s="58"/>
      <c r="L151" s="73"/>
      <c r="M151" s="58"/>
      <c r="N151" s="73"/>
      <c r="O151" s="73"/>
      <c r="P151" s="58"/>
      <c r="Q151" s="80"/>
      <c r="R151" s="80"/>
      <c r="S151" s="80"/>
      <c r="T151" s="73"/>
      <c r="U151" s="73"/>
      <c r="V151" s="73"/>
      <c r="W151" s="73"/>
      <c r="X151" s="80"/>
      <c r="Y151" s="73"/>
      <c r="Z151" s="73"/>
      <c r="AA151" s="73"/>
      <c r="AB151" s="80"/>
      <c r="AC151" s="73">
        <f>E151</f>
        <v>5</v>
      </c>
      <c r="AE151" s="80"/>
      <c r="AF151" s="73"/>
      <c r="AG151" s="73"/>
      <c r="AH151" s="73"/>
      <c r="AI151" s="49"/>
      <c r="AJ151" s="73"/>
      <c r="AK151" s="58"/>
      <c r="AL151" s="58"/>
      <c r="AM151" s="58"/>
      <c r="AN151" s="58"/>
      <c r="AO151" s="58"/>
      <c r="AP151" s="49"/>
      <c r="AQ151" s="73"/>
      <c r="AR151" s="73"/>
      <c r="AS151" s="73"/>
      <c r="AT151" s="73"/>
      <c r="AU151" s="73"/>
      <c r="AV151" s="73"/>
      <c r="AW151" s="73"/>
      <c r="AX151" s="73"/>
      <c r="AY151" s="73"/>
      <c r="AZ151" s="73"/>
      <c r="BA151" s="73"/>
      <c r="BB151" s="80"/>
      <c r="BC151" s="81"/>
      <c r="BD151" s="81"/>
      <c r="BE151" s="81"/>
      <c r="BG151" s="49"/>
      <c r="BH151" s="49"/>
      <c r="BJ151" s="81"/>
      <c r="BK151" s="81"/>
    </row>
    <row r="152" spans="1:63" s="68" customFormat="1" ht="15" customHeight="1" x14ac:dyDescent="0.35">
      <c r="A152" s="75"/>
      <c r="B152" s="51"/>
      <c r="C152" s="51"/>
      <c r="D152" s="51"/>
      <c r="E152" s="51"/>
      <c r="F152" s="49"/>
      <c r="G152" s="49"/>
      <c r="H152" s="73"/>
      <c r="I152" s="56"/>
      <c r="J152" s="58"/>
      <c r="K152" s="58"/>
      <c r="L152" s="73"/>
      <c r="M152" s="58"/>
      <c r="N152" s="73"/>
      <c r="O152" s="73"/>
      <c r="P152" s="58"/>
      <c r="Q152" s="80"/>
      <c r="R152" s="80"/>
      <c r="S152" s="80"/>
      <c r="T152" s="73"/>
      <c r="U152" s="73"/>
      <c r="V152" s="73"/>
      <c r="W152" s="73"/>
      <c r="X152" s="80"/>
      <c r="Y152" s="73"/>
      <c r="Z152" s="73"/>
      <c r="AA152" s="73"/>
      <c r="AB152" s="80"/>
      <c r="AC152" s="58"/>
      <c r="AE152" s="80"/>
      <c r="AF152" s="73"/>
      <c r="AG152" s="73"/>
      <c r="AH152" s="73"/>
      <c r="AI152" s="49"/>
      <c r="AJ152" s="73"/>
      <c r="AK152" s="58"/>
      <c r="AL152" s="58"/>
      <c r="AM152" s="58"/>
      <c r="AN152" s="58"/>
      <c r="AO152" s="58"/>
      <c r="AP152" s="49"/>
      <c r="AQ152" s="73"/>
      <c r="AR152" s="73"/>
      <c r="AS152" s="73"/>
      <c r="AT152" s="73"/>
      <c r="AU152" s="73"/>
      <c r="AV152" s="73"/>
      <c r="AW152" s="73"/>
      <c r="AX152" s="73"/>
      <c r="AY152" s="73"/>
      <c r="AZ152" s="73"/>
      <c r="BA152" s="73"/>
      <c r="BB152" s="80"/>
      <c r="BC152" s="81"/>
      <c r="BD152" s="81"/>
      <c r="BE152" s="81"/>
      <c r="BG152" s="49"/>
      <c r="BH152" s="49"/>
      <c r="BJ152" s="81"/>
      <c r="BK152" s="81"/>
    </row>
    <row r="153" spans="1:63" s="68" customFormat="1" ht="15" customHeight="1" x14ac:dyDescent="0.35">
      <c r="A153" s="75"/>
      <c r="B153" s="51"/>
      <c r="C153" s="51"/>
      <c r="D153" s="51"/>
      <c r="E153" s="51"/>
      <c r="F153" s="49"/>
      <c r="G153" s="49"/>
      <c r="H153" s="73"/>
      <c r="I153" s="56"/>
      <c r="J153" s="58"/>
      <c r="K153" s="58"/>
      <c r="L153" s="73"/>
      <c r="M153" s="58"/>
      <c r="N153" s="73"/>
      <c r="O153" s="73"/>
      <c r="P153" s="58"/>
      <c r="Q153" s="80"/>
      <c r="R153" s="80"/>
      <c r="S153" s="80"/>
      <c r="T153" s="73"/>
      <c r="U153" s="73"/>
      <c r="V153" s="73"/>
      <c r="W153" s="73"/>
      <c r="X153" s="80"/>
      <c r="Y153" s="73"/>
      <c r="Z153" s="73"/>
      <c r="AA153" s="73"/>
      <c r="AB153" s="80"/>
      <c r="AC153" s="58"/>
      <c r="AE153" s="80"/>
      <c r="AF153" s="73"/>
      <c r="AG153" s="73"/>
      <c r="AH153" s="73"/>
      <c r="AI153" s="49"/>
      <c r="AJ153" s="73"/>
      <c r="AK153" s="58"/>
      <c r="AL153" s="58"/>
      <c r="AM153" s="58"/>
      <c r="AN153" s="58"/>
      <c r="AO153" s="58"/>
      <c r="AP153" s="49"/>
      <c r="AQ153" s="73"/>
      <c r="AR153" s="73"/>
      <c r="AS153" s="73"/>
      <c r="AT153" s="73"/>
      <c r="AU153" s="73"/>
      <c r="AV153" s="73"/>
      <c r="AW153" s="73"/>
      <c r="AX153" s="73"/>
      <c r="AY153" s="73"/>
      <c r="AZ153" s="73"/>
      <c r="BA153" s="73"/>
      <c r="BB153" s="80"/>
      <c r="BC153" s="81"/>
      <c r="BD153" s="81"/>
      <c r="BE153" s="81"/>
      <c r="BG153" s="49"/>
      <c r="BH153" s="49"/>
      <c r="BJ153" s="81"/>
      <c r="BK153" s="81"/>
    </row>
    <row r="154" spans="1:63" s="68" customFormat="1" ht="15" customHeight="1" x14ac:dyDescent="0.35">
      <c r="A154" s="75"/>
      <c r="B154" s="53" t="str">
        <f>'Popis del_fasada'!B116</f>
        <v>TESARSKA DELA</v>
      </c>
      <c r="C154" s="73"/>
      <c r="D154" s="73"/>
      <c r="E154" s="73"/>
      <c r="F154" s="49"/>
      <c r="G154" s="49"/>
      <c r="H154" s="73"/>
      <c r="I154" s="58"/>
      <c r="J154" s="58"/>
      <c r="K154" s="58"/>
      <c r="L154" s="73"/>
      <c r="M154" s="58"/>
      <c r="N154" s="73"/>
      <c r="O154" s="73"/>
      <c r="P154" s="58"/>
      <c r="Q154" s="80"/>
      <c r="R154" s="80"/>
      <c r="S154" s="80"/>
      <c r="T154" s="73"/>
      <c r="U154" s="73"/>
      <c r="V154" s="73"/>
      <c r="W154" s="73"/>
      <c r="X154" s="80"/>
      <c r="Y154" s="73"/>
      <c r="Z154" s="73"/>
      <c r="AA154" s="73"/>
      <c r="AB154" s="80"/>
      <c r="AC154" s="58"/>
      <c r="AE154" s="80"/>
      <c r="AF154" s="73"/>
      <c r="AG154" s="73"/>
      <c r="AH154" s="73"/>
      <c r="AI154" s="49"/>
      <c r="AJ154" s="73"/>
      <c r="AK154" s="58"/>
      <c r="AL154" s="58"/>
      <c r="AM154" s="58"/>
      <c r="AN154" s="58"/>
      <c r="AO154" s="58"/>
      <c r="AP154" s="49"/>
      <c r="AQ154" s="73"/>
      <c r="AR154" s="73"/>
      <c r="AS154" s="73"/>
      <c r="AT154" s="73"/>
      <c r="AU154" s="73"/>
      <c r="AV154" s="73"/>
      <c r="AW154" s="73"/>
      <c r="AX154" s="73"/>
      <c r="AY154" s="73"/>
      <c r="AZ154" s="73"/>
      <c r="BA154" s="73"/>
      <c r="BB154" s="80"/>
      <c r="BC154" s="81"/>
      <c r="BD154" s="81"/>
      <c r="BE154" s="81"/>
      <c r="BG154" s="49"/>
      <c r="BH154" s="49"/>
      <c r="BJ154" s="81"/>
      <c r="BK154" s="81"/>
    </row>
    <row r="155" spans="1:63" s="68" customFormat="1" ht="15" customHeight="1" x14ac:dyDescent="0.35">
      <c r="A155" s="75" t="str">
        <f>'Popis del_fasada'!A118</f>
        <v>1</v>
      </c>
      <c r="B155" s="53" t="s">
        <v>21</v>
      </c>
      <c r="C155" s="51"/>
      <c r="D155" s="51"/>
      <c r="E155" s="56"/>
      <c r="F155" s="56"/>
      <c r="G155" s="51"/>
      <c r="H155" s="56"/>
      <c r="I155" s="56"/>
      <c r="J155" s="56"/>
      <c r="K155" s="56"/>
      <c r="L155" s="56"/>
      <c r="M155" s="56"/>
      <c r="N155" s="56"/>
      <c r="O155" s="56"/>
      <c r="P155" s="56"/>
      <c r="Q155" s="51"/>
      <c r="R155" s="51"/>
      <c r="S155" s="51"/>
      <c r="T155" s="56"/>
      <c r="U155" s="56"/>
      <c r="V155" s="56"/>
      <c r="W155" s="56"/>
      <c r="X155" s="51"/>
      <c r="Y155" s="56"/>
      <c r="Z155" s="56"/>
      <c r="AA155" s="56"/>
      <c r="AB155" s="51"/>
      <c r="AC155" s="56"/>
      <c r="AE155" s="51"/>
      <c r="AF155" s="56"/>
      <c r="AG155" s="56"/>
      <c r="AH155" s="56"/>
      <c r="AI155" s="49"/>
      <c r="AJ155" s="73"/>
      <c r="AK155" s="58"/>
      <c r="AL155" s="58"/>
      <c r="AM155" s="58"/>
      <c r="AN155" s="58"/>
      <c r="AO155" s="58"/>
      <c r="AP155" s="49"/>
      <c r="AQ155" s="73"/>
      <c r="AR155" s="73"/>
      <c r="AS155" s="73"/>
      <c r="AT155" s="73"/>
      <c r="AU155" s="73"/>
      <c r="AV155" s="73"/>
      <c r="AW155" s="73"/>
      <c r="AX155" s="73"/>
      <c r="AY155" s="73"/>
      <c r="AZ155" s="73"/>
      <c r="BA155" s="73"/>
      <c r="BB155" s="80"/>
      <c r="BC155" s="81"/>
      <c r="BD155" s="81"/>
      <c r="BE155" s="81"/>
      <c r="BG155" s="49"/>
      <c r="BH155" s="49"/>
      <c r="BJ155" s="81"/>
      <c r="BK155" s="81"/>
    </row>
    <row r="156" spans="1:63" s="68" customFormat="1" ht="15" customHeight="1" x14ac:dyDescent="0.35">
      <c r="A156" s="75"/>
      <c r="B156" s="53" t="s">
        <v>182</v>
      </c>
      <c r="C156" s="51">
        <f>18.68</f>
        <v>18.68</v>
      </c>
      <c r="D156" s="81">
        <f>16.2-0.8</f>
        <v>15.399999999999999</v>
      </c>
      <c r="E156" s="56"/>
      <c r="F156" s="56"/>
      <c r="G156" s="51"/>
      <c r="H156" s="56"/>
      <c r="I156" s="56"/>
      <c r="J156" s="56"/>
      <c r="K156" s="56"/>
      <c r="L156" s="56"/>
      <c r="M156" s="56"/>
      <c r="N156" s="56"/>
      <c r="O156" s="56"/>
      <c r="P156" s="56"/>
      <c r="Q156" s="51"/>
      <c r="R156" s="51"/>
      <c r="S156" s="51"/>
      <c r="T156" s="56"/>
      <c r="U156" s="56"/>
      <c r="V156" s="56"/>
      <c r="W156" s="56"/>
      <c r="X156" s="51"/>
      <c r="Y156" s="56"/>
      <c r="Z156" s="56"/>
      <c r="AA156" s="56"/>
      <c r="AB156" s="51"/>
      <c r="AC156" s="56"/>
      <c r="AE156" s="51"/>
      <c r="AF156" s="56">
        <f>C156*D156</f>
        <v>287.67199999999997</v>
      </c>
      <c r="AG156" s="56"/>
      <c r="AH156" s="56"/>
      <c r="AI156" s="49"/>
      <c r="AJ156" s="73"/>
      <c r="AK156" s="58"/>
      <c r="AL156" s="58"/>
      <c r="AM156" s="58"/>
      <c r="AN156" s="58"/>
      <c r="AO156" s="58"/>
      <c r="AP156" s="49"/>
      <c r="AQ156" s="73"/>
      <c r="AR156" s="73"/>
      <c r="AS156" s="73"/>
      <c r="AT156" s="73"/>
      <c r="AU156" s="73"/>
      <c r="AV156" s="73"/>
      <c r="AW156" s="73"/>
      <c r="AX156" s="73"/>
      <c r="AY156" s="73"/>
      <c r="AZ156" s="73"/>
      <c r="BA156" s="73"/>
      <c r="BB156" s="80"/>
      <c r="BC156" s="81"/>
      <c r="BD156" s="81"/>
      <c r="BE156" s="81"/>
      <c r="BG156" s="49"/>
      <c r="BH156" s="49"/>
      <c r="BJ156" s="81"/>
      <c r="BK156" s="81"/>
    </row>
    <row r="157" spans="1:63" s="68" customFormat="1" ht="15" customHeight="1" x14ac:dyDescent="0.35">
      <c r="A157" s="75"/>
      <c r="B157" s="53" t="s">
        <v>183</v>
      </c>
      <c r="C157" s="51">
        <v>2.2799999999999998</v>
      </c>
      <c r="D157" s="81">
        <f>16.2-0.8</f>
        <v>15.399999999999999</v>
      </c>
      <c r="E157" s="56"/>
      <c r="F157" s="56"/>
      <c r="G157" s="51"/>
      <c r="H157" s="56"/>
      <c r="I157" s="56"/>
      <c r="J157" s="56"/>
      <c r="K157" s="56"/>
      <c r="L157" s="56"/>
      <c r="M157" s="56"/>
      <c r="N157" s="56"/>
      <c r="O157" s="56"/>
      <c r="P157" s="56"/>
      <c r="Q157" s="51"/>
      <c r="R157" s="51"/>
      <c r="S157" s="51"/>
      <c r="T157" s="56"/>
      <c r="U157" s="56"/>
      <c r="V157" s="56"/>
      <c r="W157" s="56"/>
      <c r="X157" s="51"/>
      <c r="Y157" s="56"/>
      <c r="Z157" s="56"/>
      <c r="AA157" s="56"/>
      <c r="AB157" s="51"/>
      <c r="AC157" s="56"/>
      <c r="AE157" s="51"/>
      <c r="AF157" s="56">
        <f>C157*D157</f>
        <v>35.111999999999995</v>
      </c>
      <c r="AG157" s="56"/>
      <c r="AH157" s="56"/>
      <c r="AI157" s="49"/>
      <c r="AJ157" s="73"/>
      <c r="AK157" s="58"/>
      <c r="AL157" s="58"/>
      <c r="AM157" s="58"/>
      <c r="AN157" s="58"/>
      <c r="AO157" s="58"/>
      <c r="AP157" s="49"/>
      <c r="AQ157" s="73"/>
      <c r="AR157" s="73"/>
      <c r="AS157" s="73"/>
      <c r="AT157" s="73"/>
      <c r="AU157" s="73"/>
      <c r="AV157" s="73"/>
      <c r="AW157" s="73"/>
      <c r="AX157" s="73"/>
      <c r="AY157" s="73"/>
      <c r="AZ157" s="73"/>
      <c r="BA157" s="73"/>
      <c r="BB157" s="80"/>
      <c r="BC157" s="81"/>
      <c r="BD157" s="81"/>
      <c r="BE157" s="81"/>
      <c r="BG157" s="49"/>
      <c r="BH157" s="49"/>
      <c r="BJ157" s="81"/>
      <c r="BK157" s="81"/>
    </row>
    <row r="158" spans="1:63" s="68" customFormat="1" ht="15" customHeight="1" x14ac:dyDescent="0.35">
      <c r="A158" s="75">
        <f>'Popis del_fasada'!A120</f>
        <v>2</v>
      </c>
      <c r="B158" s="53" t="s">
        <v>33</v>
      </c>
      <c r="C158" s="56">
        <f>2*4.5</f>
        <v>9</v>
      </c>
      <c r="D158" s="56"/>
      <c r="E158" s="56"/>
      <c r="F158" s="56"/>
      <c r="G158" s="51"/>
      <c r="H158" s="56"/>
      <c r="I158" s="56"/>
      <c r="J158" s="56"/>
      <c r="K158" s="56"/>
      <c r="L158" s="56"/>
      <c r="M158" s="56"/>
      <c r="N158" s="56"/>
      <c r="O158" s="56"/>
      <c r="P158" s="56"/>
      <c r="Q158" s="51"/>
      <c r="R158" s="51"/>
      <c r="S158" s="51"/>
      <c r="T158" s="56"/>
      <c r="U158" s="56"/>
      <c r="V158" s="56"/>
      <c r="W158" s="56"/>
      <c r="X158" s="51"/>
      <c r="Y158" s="56"/>
      <c r="Z158" s="56"/>
      <c r="AA158" s="56"/>
      <c r="AB158" s="51"/>
      <c r="AC158" s="56"/>
      <c r="AE158" s="51"/>
      <c r="AF158" s="56"/>
      <c r="AG158" s="56">
        <f>C158</f>
        <v>9</v>
      </c>
      <c r="AH158" s="56"/>
      <c r="AI158" s="49"/>
      <c r="AJ158" s="73"/>
      <c r="AK158" s="58"/>
      <c r="AL158" s="58"/>
      <c r="AM158" s="58"/>
      <c r="AN158" s="58"/>
      <c r="AO158" s="58"/>
      <c r="AP158" s="49"/>
      <c r="AQ158" s="73"/>
      <c r="AR158" s="73"/>
      <c r="AS158" s="73"/>
      <c r="AT158" s="73"/>
      <c r="AU158" s="73"/>
      <c r="AV158" s="73"/>
      <c r="AW158" s="73"/>
      <c r="AX158" s="73"/>
      <c r="AY158" s="73"/>
      <c r="AZ158" s="73"/>
      <c r="BA158" s="73"/>
      <c r="BB158" s="80"/>
      <c r="BC158" s="81"/>
      <c r="BD158" s="81"/>
      <c r="BE158" s="81"/>
      <c r="BG158" s="49"/>
      <c r="BH158" s="49"/>
      <c r="BJ158" s="81"/>
      <c r="BK158" s="81"/>
    </row>
    <row r="159" spans="1:63" s="68" customFormat="1" ht="15" customHeight="1" x14ac:dyDescent="0.35">
      <c r="A159" s="75">
        <f>'Popis del_fasada'!A122</f>
        <v>3</v>
      </c>
      <c r="B159" s="53" t="s">
        <v>78</v>
      </c>
      <c r="C159" s="56"/>
      <c r="D159" s="56"/>
      <c r="E159" s="56"/>
      <c r="F159" s="56"/>
      <c r="G159" s="51"/>
      <c r="H159" s="56"/>
      <c r="I159" s="56"/>
      <c r="J159" s="56"/>
      <c r="K159" s="56"/>
      <c r="L159" s="56"/>
      <c r="M159" s="56"/>
      <c r="N159" s="56"/>
      <c r="O159" s="56"/>
      <c r="P159" s="56"/>
      <c r="Q159" s="51"/>
      <c r="R159" s="51"/>
      <c r="S159" s="51"/>
      <c r="T159" s="56"/>
      <c r="U159" s="56"/>
      <c r="V159" s="56"/>
      <c r="W159" s="56"/>
      <c r="X159" s="51"/>
      <c r="Y159" s="56"/>
      <c r="Z159" s="56"/>
      <c r="AA159" s="56"/>
      <c r="AB159" s="51"/>
      <c r="AC159" s="56"/>
      <c r="AE159" s="51"/>
      <c r="AF159" s="56"/>
      <c r="AG159" s="56"/>
      <c r="AH159" s="56"/>
      <c r="AI159" s="49"/>
      <c r="AJ159" s="73"/>
      <c r="AK159" s="58"/>
      <c r="AL159" s="58"/>
      <c r="AM159" s="58"/>
      <c r="AN159" s="58"/>
      <c r="AO159" s="58"/>
      <c r="AP159" s="49"/>
      <c r="AQ159" s="73"/>
      <c r="AR159" s="73"/>
      <c r="AS159" s="73"/>
      <c r="AT159" s="73"/>
      <c r="AU159" s="73"/>
      <c r="AV159" s="73"/>
      <c r="AW159" s="73"/>
      <c r="AX159" s="73"/>
      <c r="AY159" s="73"/>
      <c r="AZ159" s="73"/>
      <c r="BA159" s="73"/>
      <c r="BB159" s="80"/>
      <c r="BC159" s="81"/>
      <c r="BD159" s="81"/>
      <c r="BE159" s="81"/>
      <c r="BG159" s="49"/>
      <c r="BH159" s="49"/>
      <c r="BJ159" s="81"/>
      <c r="BK159" s="81"/>
    </row>
    <row r="160" spans="1:63" s="68" customFormat="1" ht="15" customHeight="1" x14ac:dyDescent="0.35">
      <c r="A160" s="75"/>
      <c r="B160" s="53" t="s">
        <v>157</v>
      </c>
      <c r="C160" s="51">
        <v>3.6</v>
      </c>
      <c r="D160" s="51">
        <v>1.4</v>
      </c>
      <c r="E160" s="51"/>
      <c r="F160" s="51">
        <v>7</v>
      </c>
      <c r="G160" s="49"/>
      <c r="H160" s="73"/>
      <c r="I160" s="58"/>
      <c r="J160" s="58"/>
      <c r="K160" s="58"/>
      <c r="L160" s="73"/>
      <c r="M160" s="58"/>
      <c r="N160" s="73"/>
      <c r="O160" s="73"/>
      <c r="P160" s="58"/>
      <c r="Q160" s="80"/>
      <c r="R160" s="80"/>
      <c r="S160" s="80"/>
      <c r="T160" s="73"/>
      <c r="U160" s="73"/>
      <c r="V160" s="73"/>
      <c r="W160" s="73"/>
      <c r="X160" s="80"/>
      <c r="Y160" s="73"/>
      <c r="Z160" s="73"/>
      <c r="AA160" s="73"/>
      <c r="AB160" s="80"/>
      <c r="AC160" s="58"/>
      <c r="AE160" s="80"/>
      <c r="AF160" s="73"/>
      <c r="AG160" s="73"/>
      <c r="AH160" s="73">
        <f>C160*D160*F160</f>
        <v>35.28</v>
      </c>
      <c r="AI160" s="49"/>
      <c r="AJ160" s="73"/>
      <c r="AK160" s="58"/>
      <c r="AL160" s="58"/>
      <c r="AM160" s="58"/>
      <c r="AN160" s="58"/>
      <c r="AO160" s="58"/>
      <c r="AP160" s="49"/>
      <c r="AQ160" s="73"/>
      <c r="AR160" s="73"/>
      <c r="AS160" s="73"/>
      <c r="AT160" s="73"/>
      <c r="AU160" s="73"/>
      <c r="AV160" s="73"/>
      <c r="AW160" s="73"/>
      <c r="AX160" s="73"/>
      <c r="AY160" s="73"/>
      <c r="AZ160" s="73"/>
      <c r="BA160" s="73"/>
      <c r="BB160" s="80"/>
      <c r="BC160" s="81"/>
      <c r="BD160" s="81"/>
      <c r="BE160" s="81"/>
      <c r="BG160" s="49"/>
      <c r="BH160" s="49"/>
      <c r="BJ160" s="81"/>
      <c r="BK160" s="81"/>
    </row>
    <row r="161" spans="1:63" s="68" customFormat="1" ht="15" customHeight="1" x14ac:dyDescent="0.35">
      <c r="A161" s="75"/>
      <c r="B161" s="53"/>
      <c r="C161" s="51"/>
      <c r="D161" s="51"/>
      <c r="E161" s="51"/>
      <c r="F161" s="51"/>
      <c r="G161" s="49"/>
      <c r="H161" s="73"/>
      <c r="I161" s="58"/>
      <c r="J161" s="58"/>
      <c r="K161" s="58"/>
      <c r="L161" s="73"/>
      <c r="M161" s="58"/>
      <c r="N161" s="73"/>
      <c r="O161" s="73"/>
      <c r="P161" s="58"/>
      <c r="Q161" s="80"/>
      <c r="R161" s="80"/>
      <c r="S161" s="80"/>
      <c r="T161" s="73"/>
      <c r="U161" s="73"/>
      <c r="V161" s="73"/>
      <c r="W161" s="73"/>
      <c r="X161" s="80"/>
      <c r="Y161" s="73"/>
      <c r="Z161" s="73"/>
      <c r="AA161" s="73"/>
      <c r="AB161" s="80"/>
      <c r="AC161" s="58"/>
      <c r="AE161" s="80"/>
      <c r="AF161" s="73"/>
      <c r="AG161" s="73"/>
      <c r="AH161" s="73"/>
      <c r="AI161" s="49"/>
      <c r="AJ161" s="73"/>
      <c r="AK161" s="58"/>
      <c r="AL161" s="58"/>
      <c r="AM161" s="58"/>
      <c r="AN161" s="58"/>
      <c r="AO161" s="58"/>
      <c r="AP161" s="49"/>
      <c r="AQ161" s="73"/>
      <c r="AR161" s="73"/>
      <c r="AS161" s="73"/>
      <c r="AT161" s="73"/>
      <c r="AU161" s="73"/>
      <c r="AV161" s="73"/>
      <c r="AW161" s="73"/>
      <c r="AX161" s="73"/>
      <c r="AY161" s="73"/>
      <c r="AZ161" s="73"/>
      <c r="BA161" s="73"/>
      <c r="BB161" s="80"/>
      <c r="BC161" s="81"/>
      <c r="BD161" s="81"/>
      <c r="BE161" s="81"/>
      <c r="BG161" s="49"/>
      <c r="BH161" s="49"/>
      <c r="BJ161" s="81"/>
      <c r="BK161" s="81"/>
    </row>
    <row r="162" spans="1:63" s="68" customFormat="1" ht="15" customHeight="1" x14ac:dyDescent="0.35">
      <c r="A162" s="75"/>
      <c r="B162" s="53"/>
      <c r="C162" s="51"/>
      <c r="D162" s="51"/>
      <c r="E162" s="51"/>
      <c r="F162" s="51"/>
      <c r="G162" s="49"/>
      <c r="H162" s="73"/>
      <c r="I162" s="58"/>
      <c r="J162" s="58"/>
      <c r="K162" s="58"/>
      <c r="L162" s="73"/>
      <c r="M162" s="58"/>
      <c r="N162" s="73"/>
      <c r="O162" s="73"/>
      <c r="P162" s="58"/>
      <c r="Q162" s="80"/>
      <c r="R162" s="80"/>
      <c r="S162" s="80"/>
      <c r="T162" s="73"/>
      <c r="U162" s="73"/>
      <c r="V162" s="73"/>
      <c r="W162" s="73"/>
      <c r="X162" s="80"/>
      <c r="Y162" s="73"/>
      <c r="Z162" s="73"/>
      <c r="AA162" s="73"/>
      <c r="AB162" s="80"/>
      <c r="AC162" s="58"/>
      <c r="AE162" s="80"/>
      <c r="AF162" s="73"/>
      <c r="AG162" s="73"/>
      <c r="AH162" s="73"/>
      <c r="AI162" s="49"/>
      <c r="AJ162" s="73"/>
      <c r="AK162" s="58"/>
      <c r="AL162" s="58"/>
      <c r="AM162" s="58"/>
      <c r="AN162" s="58"/>
      <c r="AO162" s="58"/>
      <c r="AP162" s="49"/>
      <c r="AQ162" s="73"/>
      <c r="AR162" s="73"/>
      <c r="AS162" s="73"/>
      <c r="AT162" s="73"/>
      <c r="AU162" s="73"/>
      <c r="AV162" s="73"/>
      <c r="AW162" s="73"/>
      <c r="AX162" s="73"/>
      <c r="AY162" s="73"/>
      <c r="AZ162" s="73"/>
      <c r="BA162" s="73"/>
      <c r="BB162" s="80"/>
      <c r="BC162" s="81"/>
      <c r="BD162" s="81"/>
      <c r="BE162" s="81"/>
      <c r="BG162" s="49"/>
      <c r="BH162" s="49"/>
      <c r="BJ162" s="81"/>
      <c r="BK162" s="81"/>
    </row>
    <row r="163" spans="1:63" s="68" customFormat="1" ht="15" customHeight="1" x14ac:dyDescent="0.35">
      <c r="A163" s="75"/>
      <c r="B163" s="53" t="str">
        <f>'Popis del_fasada'!B126</f>
        <v>FASADERSKA DELA</v>
      </c>
      <c r="C163" s="73"/>
      <c r="D163" s="73"/>
      <c r="E163" s="73"/>
      <c r="F163" s="49"/>
      <c r="G163" s="49"/>
      <c r="H163" s="73"/>
      <c r="I163" s="58"/>
      <c r="J163" s="58"/>
      <c r="K163" s="58"/>
      <c r="L163" s="73"/>
      <c r="M163" s="58"/>
      <c r="N163" s="73"/>
      <c r="O163" s="73"/>
      <c r="P163" s="58"/>
      <c r="Q163" s="80"/>
      <c r="R163" s="80"/>
      <c r="S163" s="80"/>
      <c r="T163" s="73"/>
      <c r="U163" s="73"/>
      <c r="V163" s="73"/>
      <c r="W163" s="73"/>
      <c r="X163" s="80"/>
      <c r="Y163" s="73"/>
      <c r="Z163" s="73"/>
      <c r="AA163" s="73"/>
      <c r="AB163" s="80"/>
      <c r="AC163" s="58"/>
      <c r="AE163" s="80"/>
      <c r="AF163" s="73"/>
      <c r="AG163" s="73"/>
      <c r="AH163" s="73"/>
      <c r="AI163" s="49"/>
      <c r="AJ163" s="73"/>
      <c r="AK163" s="58"/>
      <c r="AL163" s="58"/>
      <c r="AM163" s="58"/>
      <c r="AN163" s="58"/>
      <c r="AO163" s="58"/>
      <c r="AP163" s="49"/>
      <c r="AQ163" s="73"/>
      <c r="AR163" s="73"/>
      <c r="AS163" s="73"/>
      <c r="AT163" s="73"/>
      <c r="AU163" s="73"/>
      <c r="AV163" s="73"/>
      <c r="AW163" s="73"/>
      <c r="AX163" s="73"/>
      <c r="AY163" s="73"/>
      <c r="AZ163" s="73"/>
      <c r="BA163" s="73"/>
      <c r="BB163" s="80"/>
      <c r="BC163" s="81"/>
      <c r="BD163" s="81"/>
      <c r="BE163" s="81"/>
      <c r="BG163" s="49"/>
      <c r="BH163" s="49"/>
      <c r="BJ163" s="81"/>
      <c r="BK163" s="81"/>
    </row>
    <row r="164" spans="1:63" s="68" customFormat="1" ht="15" customHeight="1" x14ac:dyDescent="0.35">
      <c r="A164" s="75" t="str">
        <f>'Popis del_fasada'!A131</f>
        <v>1</v>
      </c>
      <c r="B164" s="53" t="s">
        <v>152</v>
      </c>
      <c r="C164" s="51">
        <f>18.68+2.28</f>
        <v>20.96</v>
      </c>
      <c r="D164" s="51">
        <f>16.2-0.6</f>
        <v>15.6</v>
      </c>
      <c r="E164" s="56"/>
      <c r="F164" s="56"/>
      <c r="G164" s="51"/>
      <c r="H164" s="56"/>
      <c r="I164" s="56"/>
      <c r="J164" s="56"/>
      <c r="K164" s="56"/>
      <c r="L164" s="56"/>
      <c r="M164" s="56"/>
      <c r="N164" s="56"/>
      <c r="O164" s="56"/>
      <c r="P164" s="56"/>
      <c r="Q164" s="51"/>
      <c r="R164" s="51"/>
      <c r="S164" s="51"/>
      <c r="T164" s="56"/>
      <c r="U164" s="56"/>
      <c r="V164" s="56"/>
      <c r="W164" s="56"/>
      <c r="X164" s="51"/>
      <c r="Y164" s="56"/>
      <c r="Z164" s="56"/>
      <c r="AA164" s="56"/>
      <c r="AB164" s="51"/>
      <c r="AC164" s="56"/>
      <c r="AE164" s="51"/>
      <c r="AF164" s="56"/>
      <c r="AG164" s="56"/>
      <c r="AH164" s="56"/>
      <c r="AI164" s="51"/>
      <c r="AJ164" s="56">
        <f>C164*D164</f>
        <v>326.976</v>
      </c>
      <c r="AK164" s="56"/>
      <c r="AL164" s="58"/>
      <c r="AM164" s="58"/>
      <c r="AN164" s="58"/>
      <c r="AO164" s="58"/>
      <c r="AP164" s="49"/>
      <c r="AQ164" s="73"/>
      <c r="AR164" s="73"/>
      <c r="AS164" s="73"/>
      <c r="AT164" s="73"/>
      <c r="AU164" s="73"/>
      <c r="AV164" s="73"/>
      <c r="AW164" s="73"/>
      <c r="AX164" s="73"/>
      <c r="AY164" s="73"/>
      <c r="AZ164" s="73"/>
      <c r="BA164" s="73"/>
      <c r="BB164" s="80"/>
      <c r="BC164" s="81"/>
      <c r="BD164" s="81"/>
      <c r="BE164" s="81"/>
      <c r="BG164" s="49"/>
      <c r="BH164" s="49"/>
      <c r="BJ164" s="81"/>
      <c r="BK164" s="81"/>
    </row>
    <row r="165" spans="1:63" s="67" customFormat="1" x14ac:dyDescent="0.35">
      <c r="A165" s="114" t="str">
        <f>'Popis del_fasada'!A133</f>
        <v>2</v>
      </c>
      <c r="B165" s="53" t="s">
        <v>153</v>
      </c>
      <c r="C165" s="51">
        <f>18.68+2.28</f>
        <v>20.96</v>
      </c>
      <c r="D165" s="51">
        <v>1.2</v>
      </c>
      <c r="E165" s="56"/>
      <c r="F165" s="56"/>
      <c r="G165" s="51"/>
      <c r="H165" s="56"/>
      <c r="I165" s="56"/>
      <c r="J165" s="56"/>
      <c r="K165" s="56"/>
      <c r="L165" s="56"/>
      <c r="M165" s="56"/>
      <c r="N165" s="56"/>
      <c r="O165" s="56"/>
      <c r="P165" s="56"/>
      <c r="Q165" s="51"/>
      <c r="R165" s="51"/>
      <c r="S165" s="51"/>
      <c r="T165" s="56"/>
      <c r="U165" s="56"/>
      <c r="V165" s="56"/>
      <c r="W165" s="56"/>
      <c r="X165" s="51"/>
      <c r="Y165" s="56"/>
      <c r="Z165" s="56"/>
      <c r="AA165" s="56"/>
      <c r="AB165" s="51"/>
      <c r="AC165" s="56"/>
      <c r="AD165" s="68"/>
      <c r="AE165" s="51"/>
      <c r="AF165" s="56"/>
      <c r="AG165" s="56"/>
      <c r="AH165" s="56"/>
      <c r="AI165" s="51"/>
      <c r="AJ165" s="56"/>
      <c r="AK165" s="56">
        <f>C165*D165</f>
        <v>25.152000000000001</v>
      </c>
      <c r="AL165" s="59"/>
      <c r="AM165" s="59"/>
      <c r="AN165" s="59"/>
      <c r="AO165" s="59"/>
      <c r="AP165" s="45"/>
      <c r="AQ165" s="74"/>
      <c r="AR165" s="74"/>
      <c r="AS165" s="74"/>
      <c r="AT165" s="74"/>
      <c r="AU165" s="74"/>
      <c r="AV165" s="74"/>
      <c r="AW165" s="74"/>
      <c r="AX165" s="74"/>
      <c r="AY165" s="74"/>
      <c r="AZ165" s="74"/>
      <c r="BA165" s="74"/>
      <c r="BB165" s="45"/>
      <c r="BC165" s="82"/>
      <c r="BD165" s="82"/>
      <c r="BE165" s="82"/>
      <c r="BG165" s="45"/>
      <c r="BH165" s="45"/>
      <c r="BJ165" s="82"/>
      <c r="BK165" s="82"/>
    </row>
    <row r="166" spans="1:63" s="53" customFormat="1" x14ac:dyDescent="0.35">
      <c r="A166" s="75" t="str">
        <f>'Popis del_fasada'!A135</f>
        <v>3</v>
      </c>
      <c r="B166" s="53" t="s">
        <v>154</v>
      </c>
      <c r="C166" s="51"/>
      <c r="D166" s="51"/>
      <c r="E166" s="56"/>
      <c r="F166" s="56"/>
      <c r="H166" s="56"/>
      <c r="I166" s="56"/>
      <c r="J166" s="56"/>
      <c r="K166" s="56"/>
      <c r="L166" s="56"/>
      <c r="M166" s="56"/>
      <c r="N166" s="56"/>
      <c r="O166" s="56"/>
      <c r="P166" s="56"/>
      <c r="Q166" s="51"/>
      <c r="R166" s="51"/>
      <c r="S166" s="51"/>
      <c r="T166" s="56"/>
      <c r="U166" s="56"/>
      <c r="V166" s="56"/>
      <c r="W166" s="56"/>
      <c r="Y166" s="56"/>
      <c r="Z166" s="56"/>
      <c r="AA166" s="56"/>
      <c r="AC166" s="55"/>
      <c r="AF166" s="56"/>
      <c r="AG166" s="56"/>
      <c r="AH166" s="56"/>
      <c r="AJ166" s="72"/>
      <c r="AK166" s="72"/>
      <c r="AL166" s="72"/>
      <c r="AM166" s="72"/>
      <c r="AN166" s="72"/>
      <c r="AO166" s="72"/>
      <c r="AP166" s="69"/>
      <c r="AQ166" s="69"/>
      <c r="AR166" s="69"/>
      <c r="AS166" s="69"/>
      <c r="AT166" s="69"/>
      <c r="AU166" s="69"/>
      <c r="AV166" s="69"/>
      <c r="AW166" s="69"/>
      <c r="AX166" s="69"/>
      <c r="AY166" s="69"/>
      <c r="AZ166" s="69"/>
      <c r="BA166" s="69"/>
      <c r="BB166" s="69"/>
      <c r="BC166" s="51"/>
      <c r="BD166" s="51"/>
      <c r="BE166" s="51"/>
      <c r="BG166" s="55"/>
      <c r="BJ166" s="51"/>
      <c r="BK166" s="51"/>
    </row>
    <row r="167" spans="1:63" ht="16.5" x14ac:dyDescent="0.45">
      <c r="B167" s="51" t="s">
        <v>244</v>
      </c>
      <c r="C167" s="56">
        <v>2.2799999999999998</v>
      </c>
      <c r="D167" s="56">
        <v>1.65</v>
      </c>
      <c r="E167" s="51">
        <f>3*6+5+6</f>
        <v>29</v>
      </c>
      <c r="F167" s="56">
        <f>0.35-0.2</f>
        <v>0.14999999999999997</v>
      </c>
      <c r="G167" s="53"/>
      <c r="AL167" s="56">
        <f>(C167+2*D167)*E167*F167</f>
        <v>24.272999999999993</v>
      </c>
      <c r="AP167" s="56"/>
      <c r="BB167" s="56"/>
      <c r="BG167" s="56"/>
    </row>
    <row r="168" spans="1:63" ht="16.5" x14ac:dyDescent="0.45">
      <c r="B168" s="51" t="s">
        <v>245</v>
      </c>
      <c r="C168" s="56">
        <v>1.86</v>
      </c>
      <c r="D168" s="56">
        <v>1.65</v>
      </c>
      <c r="E168" s="51">
        <v>7</v>
      </c>
      <c r="F168" s="56">
        <f t="shared" ref="F168:F169" si="1">0.35-0.2</f>
        <v>0.14999999999999997</v>
      </c>
      <c r="AL168" s="56">
        <f>(C168+2*D168)*E168*F168</f>
        <v>5.4179999999999993</v>
      </c>
      <c r="AP168" s="56"/>
      <c r="BB168" s="56"/>
      <c r="BG168" s="56"/>
    </row>
    <row r="169" spans="1:63" ht="16.5" x14ac:dyDescent="0.45">
      <c r="B169" s="51" t="s">
        <v>247</v>
      </c>
      <c r="C169" s="56">
        <v>0.9</v>
      </c>
      <c r="D169" s="56">
        <v>2.4700000000000002</v>
      </c>
      <c r="E169" s="51">
        <v>7</v>
      </c>
      <c r="F169" s="56">
        <f t="shared" si="1"/>
        <v>0.14999999999999997</v>
      </c>
      <c r="AL169" s="56">
        <f>(C169+2*D169)*E169*F169</f>
        <v>6.1319999999999988</v>
      </c>
      <c r="AP169" s="56"/>
      <c r="BB169" s="56"/>
      <c r="BG169" s="56"/>
    </row>
    <row r="170" spans="1:63" x14ac:dyDescent="0.35">
      <c r="C170" s="56"/>
      <c r="D170" s="56"/>
      <c r="F170" s="56"/>
      <c r="AP170" s="56"/>
      <c r="BB170" s="56"/>
      <c r="BG170" s="56"/>
    </row>
    <row r="171" spans="1:63" x14ac:dyDescent="0.35">
      <c r="A171" s="75">
        <f>'Popis del_fasada'!A137</f>
        <v>4</v>
      </c>
      <c r="B171" s="53" t="s">
        <v>59</v>
      </c>
      <c r="C171" s="51">
        <f>18.68+2.28</f>
        <v>20.96</v>
      </c>
      <c r="D171" s="51">
        <f>0.5+5*0.14+16.2</f>
        <v>17.399999999999999</v>
      </c>
      <c r="F171" s="56"/>
      <c r="AM171" s="56">
        <f>C171*D171</f>
        <v>364.70400000000001</v>
      </c>
      <c r="AP171" s="56"/>
      <c r="BB171" s="56"/>
      <c r="BG171" s="56"/>
    </row>
    <row r="172" spans="1:63" x14ac:dyDescent="0.35">
      <c r="A172" s="75">
        <f>'Popis del_fasada'!A139</f>
        <v>5</v>
      </c>
      <c r="B172" s="53" t="s">
        <v>155</v>
      </c>
      <c r="C172" s="68"/>
      <c r="D172" s="68"/>
      <c r="E172" s="68"/>
      <c r="F172" s="68"/>
      <c r="AP172" s="56"/>
      <c r="BB172" s="56"/>
      <c r="BG172" s="56"/>
    </row>
    <row r="173" spans="1:63" x14ac:dyDescent="0.35">
      <c r="B173" s="53" t="s">
        <v>157</v>
      </c>
      <c r="C173" s="51">
        <v>1.3</v>
      </c>
      <c r="D173" s="51">
        <v>2.7</v>
      </c>
      <c r="E173" s="51">
        <v>2</v>
      </c>
      <c r="F173" s="51">
        <v>7</v>
      </c>
      <c r="AD173" s="68"/>
      <c r="AN173" s="56">
        <f>C173*D173*E173*F173</f>
        <v>49.14</v>
      </c>
      <c r="AP173" s="56"/>
      <c r="BB173" s="56"/>
      <c r="BG173" s="56"/>
    </row>
    <row r="174" spans="1:63" x14ac:dyDescent="0.35">
      <c r="B174" s="68"/>
      <c r="C174" s="51">
        <v>3.6</v>
      </c>
      <c r="D174" s="51">
        <v>1.4</v>
      </c>
      <c r="E174" s="51">
        <v>1</v>
      </c>
      <c r="F174" s="51">
        <v>7</v>
      </c>
      <c r="AD174" s="68"/>
      <c r="AN174" s="56">
        <f>C174*D174*E174*F174</f>
        <v>35.28</v>
      </c>
      <c r="AP174" s="56"/>
      <c r="BB174" s="56"/>
      <c r="BG174" s="56"/>
    </row>
    <row r="175" spans="1:63" x14ac:dyDescent="0.35">
      <c r="B175" s="53"/>
      <c r="C175" s="115"/>
      <c r="D175" s="56"/>
      <c r="E175" s="56"/>
      <c r="F175" s="56"/>
      <c r="AP175" s="56"/>
      <c r="BB175" s="56"/>
      <c r="BG175" s="56"/>
    </row>
    <row r="176" spans="1:63" x14ac:dyDescent="0.35">
      <c r="B176" s="53" t="str">
        <f>'Popis del_fasada'!B154</f>
        <v>KERAMIČARSKA DELA</v>
      </c>
      <c r="C176" s="115"/>
      <c r="D176" s="56"/>
      <c r="E176" s="56"/>
      <c r="F176" s="56"/>
      <c r="AP176" s="56"/>
      <c r="BB176" s="56"/>
      <c r="BG176" s="56"/>
    </row>
    <row r="177" spans="1:59" x14ac:dyDescent="0.35">
      <c r="A177" s="75" t="str">
        <f>'Popis del_fasada'!A156</f>
        <v>1</v>
      </c>
      <c r="B177" s="53" t="s">
        <v>169</v>
      </c>
      <c r="C177" s="56">
        <f>3.6+2.6+1.2+0.25</f>
        <v>7.65</v>
      </c>
      <c r="D177" s="56">
        <v>1.3</v>
      </c>
      <c r="E177" s="51">
        <v>6</v>
      </c>
      <c r="AD177" s="68"/>
      <c r="AW177" s="56">
        <f>(C177+2*D177)*E177</f>
        <v>61.5</v>
      </c>
      <c r="BC177" s="81"/>
      <c r="BD177" s="81"/>
      <c r="BG177" s="56"/>
    </row>
    <row r="178" spans="1:59" x14ac:dyDescent="0.35">
      <c r="B178" s="53"/>
      <c r="C178" s="81"/>
      <c r="AD178" s="68"/>
      <c r="BC178" s="81"/>
      <c r="BD178" s="81"/>
      <c r="BG178" s="56"/>
    </row>
    <row r="179" spans="1:59" x14ac:dyDescent="0.35">
      <c r="B179" s="53" t="str">
        <f>'Popis del_fasada'!B162</f>
        <v>SLIKOPLESKARSKA DELA</v>
      </c>
      <c r="C179" s="81"/>
      <c r="AD179" s="68"/>
      <c r="BC179" s="81"/>
      <c r="BD179" s="81"/>
      <c r="BG179" s="56"/>
    </row>
    <row r="180" spans="1:59" x14ac:dyDescent="0.35">
      <c r="A180" s="75">
        <f>'Popis del_fasada'!A164</f>
        <v>1</v>
      </c>
      <c r="B180" s="53" t="s">
        <v>164</v>
      </c>
      <c r="C180" s="51">
        <v>2.2000000000000002</v>
      </c>
      <c r="D180" s="51">
        <v>1.1000000000000001</v>
      </c>
      <c r="E180" s="51">
        <v>7</v>
      </c>
      <c r="AD180" s="68"/>
      <c r="BC180" s="81">
        <f>C180*D180*E180*2</f>
        <v>33.880000000000003</v>
      </c>
      <c r="BD180" s="81"/>
      <c r="BG180" s="56"/>
    </row>
    <row r="181" spans="1:59" x14ac:dyDescent="0.35">
      <c r="B181" s="53" t="s">
        <v>185</v>
      </c>
      <c r="C181" s="51">
        <v>1.2</v>
      </c>
      <c r="D181" s="51">
        <v>2.7</v>
      </c>
      <c r="E181" s="51">
        <v>7</v>
      </c>
      <c r="AD181" s="68"/>
      <c r="BC181" s="81">
        <f>C181*D181*E181</f>
        <v>22.68</v>
      </c>
      <c r="BD181" s="81"/>
      <c r="BG181" s="56"/>
    </row>
    <row r="182" spans="1:59" x14ac:dyDescent="0.35">
      <c r="B182" s="53" t="s">
        <v>186</v>
      </c>
      <c r="C182" s="81">
        <v>3.6</v>
      </c>
      <c r="D182" s="51">
        <v>1.3</v>
      </c>
      <c r="E182" s="51">
        <v>7</v>
      </c>
      <c r="AD182" s="68"/>
      <c r="BC182" s="81">
        <f>C182*D182*E182</f>
        <v>32.760000000000005</v>
      </c>
      <c r="BD182" s="81"/>
      <c r="BG182" s="56"/>
    </row>
    <row r="183" spans="1:59" x14ac:dyDescent="0.35">
      <c r="B183" s="53"/>
      <c r="C183" s="81"/>
      <c r="AD183" s="68"/>
      <c r="BC183" s="81"/>
      <c r="BD183" s="81"/>
      <c r="BG183" s="56"/>
    </row>
    <row r="184" spans="1:59" x14ac:dyDescent="0.35">
      <c r="A184" s="75">
        <f>'Popis del_fasada'!A166</f>
        <v>2</v>
      </c>
      <c r="B184" s="53" t="s">
        <v>163</v>
      </c>
      <c r="C184" s="56">
        <v>2.2000000000000002</v>
      </c>
      <c r="F184" s="51">
        <v>7</v>
      </c>
      <c r="AD184" s="68"/>
      <c r="AP184" s="56"/>
      <c r="BC184" s="81"/>
      <c r="BD184" s="81">
        <f>C184*F184</f>
        <v>15.400000000000002</v>
      </c>
      <c r="BG184" s="56"/>
    </row>
    <row r="185" spans="1:59" x14ac:dyDescent="0.35">
      <c r="B185" s="54"/>
      <c r="C185" s="81"/>
      <c r="D185" s="81"/>
      <c r="E185" s="81"/>
      <c r="AD185" s="68"/>
      <c r="BC185" s="81"/>
      <c r="BD185" s="81"/>
      <c r="BG185" s="56"/>
    </row>
    <row r="186" spans="1:59" x14ac:dyDescent="0.35">
      <c r="A186" s="55" t="str">
        <f>'Popis del_fasada'!A172</f>
        <v>IX.</v>
      </c>
      <c r="B186" s="53" t="str">
        <f>'Popis del_fasada'!B172</f>
        <v>STAVBNO POHIŠTVO</v>
      </c>
      <c r="C186" s="81"/>
      <c r="D186" s="81"/>
      <c r="E186" s="81"/>
      <c r="AD186" s="68"/>
      <c r="BC186" s="81"/>
      <c r="BD186" s="81"/>
    </row>
    <row r="187" spans="1:59" x14ac:dyDescent="0.35">
      <c r="A187" s="75" t="str">
        <f>'Popis del_fasada'!A174</f>
        <v>1</v>
      </c>
      <c r="B187" s="53" t="s">
        <v>198</v>
      </c>
      <c r="C187" s="81"/>
      <c r="D187" s="81"/>
      <c r="E187" s="81"/>
      <c r="AD187" s="68"/>
      <c r="BC187" s="81"/>
      <c r="BD187" s="81"/>
    </row>
    <row r="188" spans="1:59" ht="16.5" x14ac:dyDescent="0.45">
      <c r="B188" s="51" t="s">
        <v>244</v>
      </c>
      <c r="C188" s="56">
        <v>2.2799999999999998</v>
      </c>
      <c r="D188" s="56">
        <v>1.65</v>
      </c>
      <c r="E188" s="51">
        <f>3*6+5+6</f>
        <v>29</v>
      </c>
      <c r="AD188" s="68"/>
      <c r="BC188" s="81"/>
      <c r="BD188" s="81"/>
      <c r="BG188" s="51">
        <f>E188</f>
        <v>29</v>
      </c>
    </row>
    <row r="189" spans="1:59" x14ac:dyDescent="0.35">
      <c r="B189" s="53"/>
      <c r="C189" s="81"/>
      <c r="D189" s="81"/>
      <c r="E189" s="81"/>
      <c r="AD189" s="68"/>
      <c r="BC189" s="81"/>
      <c r="BD189" s="81"/>
    </row>
    <row r="190" spans="1:59" x14ac:dyDescent="0.35">
      <c r="C190" s="81"/>
      <c r="D190" s="81"/>
      <c r="E190" s="81"/>
      <c r="AD190" s="68"/>
      <c r="BC190" s="81"/>
      <c r="BD190" s="81"/>
    </row>
    <row r="191" spans="1:59" s="56" customFormat="1" x14ac:dyDescent="0.35">
      <c r="A191" s="75"/>
      <c r="B191" s="51"/>
      <c r="E191" s="51"/>
    </row>
    <row r="192" spans="1:59" x14ac:dyDescent="0.35">
      <c r="B192" s="71" t="str">
        <f>'Popis del_fasada'!B204</f>
        <v xml:space="preserve">RAVNA NEPOHODNA STREHA </v>
      </c>
    </row>
    <row r="193" spans="1:71" x14ac:dyDescent="0.35">
      <c r="B193" s="76"/>
    </row>
    <row r="194" spans="1:71" x14ac:dyDescent="0.35">
      <c r="B194" s="120" t="str">
        <f>'Popis del_fasada'!B39</f>
        <v>RUŠITVENA IN ODSTRANITVENA DELA</v>
      </c>
    </row>
    <row r="195" spans="1:71" x14ac:dyDescent="0.35">
      <c r="A195" s="75">
        <f>'Popis del_fasada'!A208</f>
        <v>1</v>
      </c>
      <c r="B195" s="120" t="s">
        <v>203</v>
      </c>
    </row>
    <row r="196" spans="1:71" x14ac:dyDescent="0.35">
      <c r="B196" s="120" t="s">
        <v>204</v>
      </c>
      <c r="C196" s="51">
        <v>2.8</v>
      </c>
      <c r="D196" s="51">
        <v>0.8</v>
      </c>
      <c r="E196" s="51">
        <v>2</v>
      </c>
      <c r="BM196" s="51">
        <f>(C196+D196)*2*E196</f>
        <v>14.399999999999999</v>
      </c>
    </row>
    <row r="197" spans="1:71" x14ac:dyDescent="0.35">
      <c r="B197" s="120" t="s">
        <v>205</v>
      </c>
      <c r="C197" s="51">
        <f>12.96+2*0.08</f>
        <v>13.120000000000001</v>
      </c>
      <c r="BM197" s="51">
        <f>C197</f>
        <v>13.120000000000001</v>
      </c>
    </row>
    <row r="198" spans="1:71" x14ac:dyDescent="0.35">
      <c r="A198" s="75">
        <f>'Popis del_fasada'!A210</f>
        <v>2</v>
      </c>
      <c r="B198" s="120" t="s">
        <v>206</v>
      </c>
      <c r="C198" s="51">
        <f>12.96+2*0.08</f>
        <v>13.120000000000001</v>
      </c>
      <c r="D198" s="51">
        <f>22.72+0.5</f>
        <v>23.22</v>
      </c>
      <c r="E198" s="51">
        <v>0.1</v>
      </c>
      <c r="BN198" s="51">
        <f>C198*D198*E198</f>
        <v>30.464640000000003</v>
      </c>
    </row>
    <row r="199" spans="1:71" x14ac:dyDescent="0.35">
      <c r="A199" s="75">
        <f>'Popis del_fasada'!A212</f>
        <v>3</v>
      </c>
      <c r="B199" s="120" t="s">
        <v>209</v>
      </c>
      <c r="C199" s="51">
        <f>12.96+2*0.08</f>
        <v>13.120000000000001</v>
      </c>
      <c r="D199" s="51">
        <f>6.4</f>
        <v>6.4</v>
      </c>
      <c r="E199" s="51">
        <v>2</v>
      </c>
      <c r="BO199" s="51">
        <f>(C199+D199)*E199</f>
        <v>39.040000000000006</v>
      </c>
    </row>
    <row r="200" spans="1:71" x14ac:dyDescent="0.35">
      <c r="A200" s="75">
        <f>'Popis del_fasada'!A214</f>
        <v>4</v>
      </c>
      <c r="B200" s="120" t="s">
        <v>210</v>
      </c>
      <c r="C200" s="51">
        <v>23</v>
      </c>
      <c r="E200" s="51">
        <v>2.5</v>
      </c>
      <c r="BP200" s="51">
        <f>C200*E200</f>
        <v>57.5</v>
      </c>
    </row>
    <row r="201" spans="1:71" x14ac:dyDescent="0.35">
      <c r="A201" s="75">
        <f>'Popis del_fasada'!A221</f>
        <v>7</v>
      </c>
      <c r="B201" s="120" t="s">
        <v>217</v>
      </c>
      <c r="C201" s="51">
        <f>12.96+2*0.08</f>
        <v>13.120000000000001</v>
      </c>
      <c r="D201" s="51">
        <f>22.72+0.5</f>
        <v>23.22</v>
      </c>
      <c r="BQ201" s="51">
        <f>C201*D201</f>
        <v>304.64640000000003</v>
      </c>
    </row>
    <row r="202" spans="1:71" x14ac:dyDescent="0.35">
      <c r="A202" s="75">
        <f>'Popis del_fasada'!A229</f>
        <v>9</v>
      </c>
      <c r="B202" s="120" t="s">
        <v>143</v>
      </c>
      <c r="C202" s="51">
        <v>23</v>
      </c>
      <c r="D202" s="51">
        <v>0.6</v>
      </c>
      <c r="E202" s="51">
        <v>2</v>
      </c>
      <c r="BR202" s="51">
        <f>C202*D202*E202*2</f>
        <v>55.199999999999996</v>
      </c>
    </row>
    <row r="203" spans="1:71" x14ac:dyDescent="0.35">
      <c r="A203" s="75">
        <f>'Popis del_fasada'!A238</f>
        <v>14</v>
      </c>
      <c r="B203" s="120" t="s">
        <v>242</v>
      </c>
      <c r="C203" s="51">
        <v>23</v>
      </c>
      <c r="E203" s="51">
        <v>2</v>
      </c>
      <c r="BS203" s="51">
        <f>C203*E203</f>
        <v>46</v>
      </c>
    </row>
    <row r="205" spans="1:71" x14ac:dyDescent="0.35">
      <c r="B205" s="54"/>
    </row>
    <row r="206" spans="1:71" x14ac:dyDescent="0.35">
      <c r="B206" s="54" t="str">
        <f>'Popis del_fasada'!B298</f>
        <v xml:space="preserve">HIDRAVLIČNO URAVNOTEŽENJE </v>
      </c>
    </row>
    <row r="207" spans="1:71" x14ac:dyDescent="0.35">
      <c r="B207" s="54"/>
    </row>
    <row r="208" spans="1:71" x14ac:dyDescent="0.35">
      <c r="A208" s="75">
        <v>1</v>
      </c>
      <c r="B208" s="54" t="s">
        <v>221</v>
      </c>
    </row>
    <row r="210" spans="1:72" x14ac:dyDescent="0.35">
      <c r="B210" s="53" t="s">
        <v>226</v>
      </c>
      <c r="E210" s="51">
        <v>8</v>
      </c>
    </row>
    <row r="211" spans="1:72" x14ac:dyDescent="0.35">
      <c r="B211" s="54" t="s">
        <v>222</v>
      </c>
      <c r="E211" s="51">
        <v>4</v>
      </c>
    </row>
    <row r="212" spans="1:72" x14ac:dyDescent="0.35">
      <c r="B212" s="53" t="s">
        <v>223</v>
      </c>
      <c r="E212" s="51">
        <f>8</f>
        <v>8</v>
      </c>
    </row>
    <row r="213" spans="1:72" x14ac:dyDescent="0.35">
      <c r="B213" s="53" t="s">
        <v>224</v>
      </c>
      <c r="E213" s="51">
        <v>4</v>
      </c>
    </row>
    <row r="214" spans="1:72" x14ac:dyDescent="0.35">
      <c r="B214" s="53" t="s">
        <v>225</v>
      </c>
      <c r="E214" s="51">
        <v>4</v>
      </c>
    </row>
    <row r="215" spans="1:72" x14ac:dyDescent="0.35">
      <c r="B215" s="53"/>
    </row>
    <row r="216" spans="1:72" x14ac:dyDescent="0.35">
      <c r="B216" s="53"/>
      <c r="C216" s="53" t="s">
        <v>2</v>
      </c>
      <c r="D216" s="53"/>
      <c r="E216" s="53">
        <f>SUM(E210:E215)</f>
        <v>28</v>
      </c>
    </row>
    <row r="217" spans="1:72" x14ac:dyDescent="0.35">
      <c r="B217" s="53"/>
    </row>
    <row r="218" spans="1:72" x14ac:dyDescent="0.35">
      <c r="B218" s="76"/>
    </row>
    <row r="219" spans="1:72" s="54" customFormat="1" x14ac:dyDescent="0.35">
      <c r="A219" s="75"/>
      <c r="D219" s="77" t="s">
        <v>2</v>
      </c>
      <c r="E219" s="78"/>
      <c r="F219" s="78"/>
      <c r="G219" s="78"/>
      <c r="H219" s="79">
        <f>ROUND(SUM(H3:H218),2)</f>
        <v>53</v>
      </c>
      <c r="I219" s="79">
        <f>ROUND(SUM(I3:I218),2)</f>
        <v>10</v>
      </c>
      <c r="J219" s="79">
        <f>ROUND(SUM(J3:J218),2)</f>
        <v>143.16</v>
      </c>
      <c r="K219" s="79">
        <f>ROUND(SUM(K3:K218)*$C$7,2)</f>
        <v>192.39</v>
      </c>
      <c r="L219" s="79">
        <f>ROUND(SUM(L3:L218),2)</f>
        <v>53</v>
      </c>
      <c r="M219" s="79">
        <f>ROUND(SUM(M3:M218)*$C$7,2)</f>
        <v>104.06</v>
      </c>
      <c r="N219" s="79">
        <f>ROUND(SUM(N3:N218)*$C$7,2)</f>
        <v>18.91</v>
      </c>
      <c r="O219" s="79">
        <f>ROUND(SUM(O3:O218)*$C$7,2)</f>
        <v>25.51</v>
      </c>
      <c r="P219" s="79">
        <f>ROUND(SUM(P3:P218)*$C$7,2)</f>
        <v>0</v>
      </c>
      <c r="Q219" s="79">
        <f>ROUND(SUM(Q3:Q218),2)</f>
        <v>0</v>
      </c>
      <c r="R219" s="79">
        <f t="shared" ref="R219:W219" si="2">ROUND(SUM(R3:R218)*$C$7,2)</f>
        <v>24.99</v>
      </c>
      <c r="S219" s="79">
        <f t="shared" si="2"/>
        <v>17.489999999999998</v>
      </c>
      <c r="T219" s="79">
        <f t="shared" si="2"/>
        <v>33.18</v>
      </c>
      <c r="U219" s="79">
        <f t="shared" si="2"/>
        <v>10.5</v>
      </c>
      <c r="V219" s="79">
        <f t="shared" si="2"/>
        <v>17.489999999999998</v>
      </c>
      <c r="W219" s="79">
        <f t="shared" si="2"/>
        <v>17.489999999999998</v>
      </c>
      <c r="X219" s="79">
        <f>ROUND(SUM(X3:X218),2)</f>
        <v>0</v>
      </c>
      <c r="Y219" s="79">
        <f>ROUND(SUM(Y3:Y218)*$C$7,2)</f>
        <v>43.26</v>
      </c>
      <c r="Z219" s="79">
        <f>ROUND(SUM(Z3:Z218)*$C$7,2)</f>
        <v>789.37</v>
      </c>
      <c r="AA219" s="79">
        <f>ROUND(SUM(AA3:AA218)*$C$7,2)</f>
        <v>38.44</v>
      </c>
      <c r="AB219" s="79">
        <f>ROUND(SUM(AB3:AB218)*$C$7,2)</f>
        <v>188.06</v>
      </c>
      <c r="AC219" s="79">
        <f>ROUND(SUM(AC3:AC218),2)</f>
        <v>10</v>
      </c>
      <c r="AD219" s="79">
        <f>ROUND(SUM(AD3:AD218)*$C$7,2)</f>
        <v>0</v>
      </c>
      <c r="AE219" s="79">
        <f>ROUND(SUM(AE3:AE218)*$C$7,2)</f>
        <v>0</v>
      </c>
      <c r="AF219" s="133">
        <f>ROUND(SUM(AF3:AF218)*$C$7,2)</f>
        <v>710.54</v>
      </c>
      <c r="AG219" s="133">
        <f>ROUND(SUM(AG3:AG218)*$C$7,2)</f>
        <v>16.72</v>
      </c>
      <c r="AH219" s="133">
        <f>ROUND(SUM(AH3:AH218)*$C$7,2)</f>
        <v>70.98</v>
      </c>
      <c r="AI219" s="79">
        <f>ROUND(SUM(AI3:AI218),2)</f>
        <v>0</v>
      </c>
      <c r="AJ219" s="133">
        <f t="shared" ref="AJ219:AQ219" si="3">ROUND(SUM(AJ3:AJ218)*$C$7,2)</f>
        <v>447.26</v>
      </c>
      <c r="AK219" s="133">
        <f t="shared" si="3"/>
        <v>57.66</v>
      </c>
      <c r="AL219" s="133">
        <f t="shared" si="3"/>
        <v>74.78</v>
      </c>
      <c r="AM219" s="133">
        <f t="shared" si="3"/>
        <v>866.75</v>
      </c>
      <c r="AN219" s="133">
        <f t="shared" si="3"/>
        <v>172.56</v>
      </c>
      <c r="AO219" s="133">
        <f t="shared" si="3"/>
        <v>0</v>
      </c>
      <c r="AP219" s="133">
        <f t="shared" si="3"/>
        <v>0</v>
      </c>
      <c r="AQ219" s="79">
        <f t="shared" si="3"/>
        <v>4.3499999999999996</v>
      </c>
      <c r="AR219" s="79">
        <f>ROUND(SUM(AR3:AR218)*$C$7,2)+0.01</f>
        <v>4.1899999999999995</v>
      </c>
      <c r="AS219" s="79">
        <f t="shared" ref="AS219:BF219" si="4">ROUND(SUM(AS3:AS218)*$C$7,2)</f>
        <v>3.52</v>
      </c>
      <c r="AT219" s="79">
        <f t="shared" si="4"/>
        <v>0</v>
      </c>
      <c r="AU219" s="79">
        <f t="shared" si="4"/>
        <v>0</v>
      </c>
      <c r="AV219" s="79">
        <f t="shared" si="4"/>
        <v>0</v>
      </c>
      <c r="AW219" s="79">
        <f t="shared" si="4"/>
        <v>114.95</v>
      </c>
      <c r="AX219" s="79">
        <f t="shared" si="4"/>
        <v>0</v>
      </c>
      <c r="AY219" s="79">
        <f t="shared" si="4"/>
        <v>0</v>
      </c>
      <c r="AZ219" s="79">
        <f t="shared" si="4"/>
        <v>0</v>
      </c>
      <c r="BA219" s="79">
        <f t="shared" si="4"/>
        <v>0</v>
      </c>
      <c r="BB219" s="79">
        <f t="shared" si="4"/>
        <v>0</v>
      </c>
      <c r="BC219" s="79">
        <f t="shared" si="4"/>
        <v>239.42</v>
      </c>
      <c r="BD219" s="79">
        <f t="shared" si="4"/>
        <v>29.04</v>
      </c>
      <c r="BE219" s="79">
        <f t="shared" si="4"/>
        <v>0</v>
      </c>
      <c r="BF219" s="79">
        <f t="shared" si="4"/>
        <v>0</v>
      </c>
      <c r="BG219" s="79">
        <f>ROUND(SUM(BG3:BG218),2)</f>
        <v>53</v>
      </c>
      <c r="BH219" s="79">
        <f>ROUND(SUM(BH3:BH218),2)</f>
        <v>0</v>
      </c>
      <c r="BI219" s="79">
        <f>ROUND(SUM(BI3:BI218)*$C$7,2)</f>
        <v>0</v>
      </c>
      <c r="BJ219" s="79">
        <f>ROUND(SUM(BJ3:BJ218),2)</f>
        <v>24</v>
      </c>
      <c r="BK219" s="79">
        <f>ROUND(SUM(BK3:BK218)*$C$7,2)</f>
        <v>0</v>
      </c>
      <c r="BM219" s="79">
        <f t="shared" ref="BM219:BT219" si="5">ROUND(SUM(BM3:BM218)*$C$7,2)</f>
        <v>30.27</v>
      </c>
      <c r="BN219" s="79">
        <f t="shared" si="5"/>
        <v>33.51</v>
      </c>
      <c r="BO219" s="79">
        <f t="shared" si="5"/>
        <v>42.94</v>
      </c>
      <c r="BP219" s="79">
        <f t="shared" si="5"/>
        <v>63.25</v>
      </c>
      <c r="BQ219" s="79">
        <f t="shared" si="5"/>
        <v>335.11</v>
      </c>
      <c r="BR219" s="79">
        <f t="shared" si="5"/>
        <v>60.72</v>
      </c>
      <c r="BS219" s="79">
        <f t="shared" si="5"/>
        <v>50.6</v>
      </c>
      <c r="BT219" s="79">
        <f t="shared" si="5"/>
        <v>0</v>
      </c>
    </row>
    <row r="233" spans="1:53" x14ac:dyDescent="0.35">
      <c r="A233" s="51"/>
      <c r="H233" s="51"/>
      <c r="I233" s="51"/>
      <c r="J233" s="51"/>
      <c r="K233" s="51"/>
      <c r="L233" s="51"/>
      <c r="M233" s="51"/>
      <c r="N233" s="51"/>
      <c r="O233" s="51"/>
      <c r="P233" s="51"/>
      <c r="T233" s="51"/>
      <c r="U233" s="51"/>
      <c r="V233" s="51"/>
      <c r="W233" s="51"/>
      <c r="Y233" s="51"/>
      <c r="Z233" s="51"/>
      <c r="AA233" s="51"/>
      <c r="AD233" s="51"/>
      <c r="AF233" s="51"/>
      <c r="AG233" s="51"/>
      <c r="AH233" s="51"/>
      <c r="AJ233" s="51"/>
      <c r="AK233" s="51"/>
      <c r="AL233" s="51"/>
      <c r="AM233" s="51"/>
      <c r="AN233" s="51"/>
      <c r="AO233" s="51"/>
      <c r="AQ233" s="51"/>
      <c r="AR233" s="51"/>
      <c r="AS233" s="51"/>
      <c r="AT233" s="51"/>
      <c r="AU233" s="51"/>
      <c r="AV233" s="51"/>
      <c r="AW233" s="51"/>
      <c r="AX233" s="51"/>
      <c r="AY233" s="51"/>
      <c r="AZ233" s="51"/>
      <c r="BA233" s="51"/>
    </row>
    <row r="234" spans="1:53" x14ac:dyDescent="0.35">
      <c r="A234" s="51"/>
      <c r="H234" s="51"/>
      <c r="I234" s="51"/>
      <c r="J234" s="51"/>
      <c r="K234" s="51"/>
      <c r="L234" s="51"/>
      <c r="M234" s="51"/>
      <c r="N234" s="51"/>
      <c r="O234" s="51"/>
      <c r="P234" s="51"/>
      <c r="T234" s="51"/>
      <c r="U234" s="51"/>
      <c r="V234" s="51"/>
      <c r="W234" s="51"/>
      <c r="Y234" s="51"/>
      <c r="Z234" s="51"/>
      <c r="AA234" s="51"/>
      <c r="AD234" s="51"/>
      <c r="AF234" s="51"/>
      <c r="AG234" s="51"/>
      <c r="AH234" s="51"/>
      <c r="AJ234" s="51"/>
      <c r="AK234" s="51"/>
      <c r="AL234" s="51"/>
      <c r="AM234" s="51"/>
      <c r="AN234" s="51"/>
      <c r="AO234" s="51"/>
      <c r="AQ234" s="51"/>
      <c r="AR234" s="51"/>
      <c r="AS234" s="51"/>
      <c r="AT234" s="51"/>
      <c r="AU234" s="51"/>
      <c r="AV234" s="51"/>
      <c r="AW234" s="51"/>
      <c r="AX234" s="51"/>
      <c r="AY234" s="51"/>
      <c r="AZ234" s="51"/>
      <c r="BA234" s="51"/>
    </row>
    <row r="235" spans="1:53" x14ac:dyDescent="0.35">
      <c r="A235" s="51"/>
      <c r="H235" s="51"/>
      <c r="I235" s="51"/>
      <c r="J235" s="51"/>
      <c r="K235" s="51"/>
      <c r="L235" s="51"/>
      <c r="M235" s="51"/>
      <c r="N235" s="51"/>
      <c r="O235" s="51"/>
      <c r="P235" s="51"/>
      <c r="T235" s="51"/>
      <c r="U235" s="51"/>
      <c r="V235" s="51"/>
      <c r="W235" s="51"/>
      <c r="Y235" s="51"/>
      <c r="Z235" s="51"/>
      <c r="AA235" s="51"/>
      <c r="AD235" s="51"/>
      <c r="AF235" s="51"/>
      <c r="AG235" s="51"/>
      <c r="AH235" s="51"/>
      <c r="AJ235" s="51"/>
      <c r="AK235" s="51"/>
      <c r="AL235" s="51"/>
      <c r="AM235" s="51"/>
      <c r="AN235" s="51"/>
      <c r="AO235" s="51"/>
      <c r="AQ235" s="51"/>
      <c r="AR235" s="51"/>
      <c r="AS235" s="51"/>
      <c r="AT235" s="51"/>
      <c r="AU235" s="51"/>
      <c r="AV235" s="51"/>
      <c r="AW235" s="51"/>
      <c r="AX235" s="51"/>
      <c r="AY235" s="51"/>
      <c r="AZ235" s="51"/>
      <c r="BA235" s="51"/>
    </row>
    <row r="236" spans="1:53" x14ac:dyDescent="0.35">
      <c r="A236" s="51"/>
      <c r="H236" s="51"/>
      <c r="I236" s="51"/>
      <c r="J236" s="51"/>
      <c r="K236" s="51"/>
      <c r="L236" s="51"/>
      <c r="M236" s="51"/>
      <c r="N236" s="51"/>
      <c r="O236" s="51"/>
      <c r="P236" s="51"/>
      <c r="T236" s="51"/>
      <c r="U236" s="51"/>
      <c r="V236" s="51"/>
      <c r="W236" s="51"/>
      <c r="Y236" s="51"/>
      <c r="Z236" s="51"/>
      <c r="AA236" s="51"/>
      <c r="AD236" s="51"/>
      <c r="AF236" s="51"/>
      <c r="AG236" s="51"/>
      <c r="AH236" s="51"/>
      <c r="AJ236" s="51"/>
      <c r="AK236" s="51"/>
      <c r="AL236" s="51"/>
      <c r="AM236" s="51"/>
      <c r="AN236" s="51"/>
      <c r="AO236" s="51"/>
      <c r="AQ236" s="51"/>
      <c r="AR236" s="51"/>
      <c r="AS236" s="51"/>
      <c r="AT236" s="51"/>
      <c r="AU236" s="51"/>
      <c r="AV236" s="51"/>
      <c r="AW236" s="51"/>
      <c r="AX236" s="51"/>
      <c r="AY236" s="51"/>
      <c r="AZ236" s="51"/>
      <c r="BA236" s="51"/>
    </row>
    <row r="237" spans="1:53" x14ac:dyDescent="0.35">
      <c r="A237" s="51"/>
      <c r="H237" s="51"/>
      <c r="I237" s="51"/>
      <c r="J237" s="51"/>
      <c r="K237" s="51"/>
      <c r="L237" s="51"/>
      <c r="M237" s="51"/>
      <c r="N237" s="51"/>
      <c r="O237" s="51"/>
      <c r="P237" s="51"/>
      <c r="T237" s="51"/>
      <c r="U237" s="51"/>
      <c r="V237" s="51"/>
      <c r="W237" s="51"/>
      <c r="Y237" s="51"/>
      <c r="Z237" s="51"/>
      <c r="AA237" s="51"/>
      <c r="AD237" s="51"/>
      <c r="AF237" s="51"/>
      <c r="AG237" s="51"/>
      <c r="AH237" s="51"/>
      <c r="AJ237" s="51"/>
      <c r="AK237" s="51"/>
      <c r="AL237" s="51"/>
      <c r="AM237" s="51"/>
      <c r="AN237" s="51"/>
      <c r="AO237" s="51"/>
      <c r="AQ237" s="51"/>
      <c r="AR237" s="51"/>
      <c r="AS237" s="51"/>
      <c r="AT237" s="51"/>
      <c r="AU237" s="51"/>
      <c r="AV237" s="51"/>
      <c r="AW237" s="51"/>
      <c r="AX237" s="51"/>
      <c r="AY237" s="51"/>
      <c r="AZ237" s="51"/>
      <c r="BA237" s="51"/>
    </row>
    <row r="238" spans="1:53" x14ac:dyDescent="0.35">
      <c r="A238" s="51"/>
      <c r="H238" s="51"/>
      <c r="I238" s="51"/>
      <c r="J238" s="51"/>
      <c r="K238" s="51"/>
      <c r="L238" s="51"/>
      <c r="M238" s="51"/>
      <c r="N238" s="51"/>
      <c r="O238" s="51"/>
      <c r="P238" s="51"/>
      <c r="T238" s="51"/>
      <c r="U238" s="51"/>
      <c r="V238" s="51"/>
      <c r="W238" s="51"/>
      <c r="Y238" s="51"/>
      <c r="Z238" s="51"/>
      <c r="AA238" s="51"/>
      <c r="AD238" s="51"/>
      <c r="AF238" s="51"/>
      <c r="AG238" s="51"/>
      <c r="AH238" s="51"/>
      <c r="AJ238" s="51"/>
      <c r="AK238" s="51"/>
      <c r="AL238" s="51"/>
      <c r="AM238" s="51"/>
      <c r="AN238" s="51"/>
      <c r="AO238" s="51"/>
      <c r="AQ238" s="51"/>
      <c r="AR238" s="51"/>
      <c r="AS238" s="51"/>
      <c r="AT238" s="51"/>
      <c r="AU238" s="51"/>
      <c r="AV238" s="51"/>
      <c r="AW238" s="51"/>
      <c r="AX238" s="51"/>
      <c r="AY238" s="51"/>
      <c r="AZ238" s="51"/>
      <c r="BA238" s="51"/>
    </row>
  </sheetData>
  <mergeCells count="12">
    <mergeCell ref="BM2:BT2"/>
    <mergeCell ref="BJ2:BK2"/>
    <mergeCell ref="AQ2:AT2"/>
    <mergeCell ref="BC2:BE2"/>
    <mergeCell ref="A1:B1"/>
    <mergeCell ref="AJ2:AO2"/>
    <mergeCell ref="Y2:AD2"/>
    <mergeCell ref="AV2:BA2"/>
    <mergeCell ref="H2:P2"/>
    <mergeCell ref="AF2:AH2"/>
    <mergeCell ref="BG2:BH2"/>
    <mergeCell ref="R2:W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Popis del_fasada</vt:lpstr>
      <vt:lpstr>Izračuni_pred izmere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Valburga 62, Smlednik</dc:title>
  <dc:creator>sparrow</dc:creator>
  <cp:lastModifiedBy>ekona</cp:lastModifiedBy>
  <cp:lastPrinted>2017-07-13T15:36:55Z</cp:lastPrinted>
  <dcterms:created xsi:type="dcterms:W3CDTF">2010-05-19T21:12:42Z</dcterms:created>
  <dcterms:modified xsi:type="dcterms:W3CDTF">2018-05-16T15:06:13Z</dcterms:modified>
</cp:coreProperties>
</file>